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1"/>
  </bookViews>
  <sheets>
    <sheet name="на 1.01" sheetId="1" r:id="rId1"/>
    <sheet name="на 1.04" sheetId="2" r:id="rId2"/>
    <sheet name="на 1.07" sheetId="3" r:id="rId3"/>
    <sheet name="на 1.09" sheetId="4" r:id="rId4"/>
    <sheet name="на 1.10" sheetId="5" r:id="rId5"/>
    <sheet name="на .12" sheetId="6" r:id="rId6"/>
  </sheets>
  <definedNames>
    <definedName name="_xlnm.Print_Area" localSheetId="0">'на 1.01'!$A$1:$T$83</definedName>
  </definedNames>
  <calcPr fullCalcOnLoad="1"/>
</workbook>
</file>

<file path=xl/sharedStrings.xml><?xml version="1.0" encoding="utf-8"?>
<sst xmlns="http://schemas.openxmlformats.org/spreadsheetml/2006/main" count="1013" uniqueCount="173">
  <si>
    <t>"Затверджую"</t>
  </si>
  <si>
    <t>2</t>
  </si>
  <si>
    <t>4</t>
  </si>
  <si>
    <t>8</t>
  </si>
  <si>
    <t>10</t>
  </si>
  <si>
    <t>11</t>
  </si>
  <si>
    <t>Спеціалісти</t>
  </si>
  <si>
    <t>Секретар-друкарка</t>
  </si>
  <si>
    <t xml:space="preserve">Лаборант </t>
  </si>
  <si>
    <t>Робітники</t>
  </si>
  <si>
    <t>Електрик</t>
  </si>
  <si>
    <t>Сантехнік</t>
  </si>
  <si>
    <t>Двірник</t>
  </si>
  <si>
    <t>Сторож</t>
  </si>
  <si>
    <t>Водій</t>
  </si>
  <si>
    <t>Підстава:</t>
  </si>
  <si>
    <t>1</t>
  </si>
  <si>
    <t>М.П.</t>
  </si>
  <si>
    <t>Тарифний  розряд</t>
  </si>
  <si>
    <t>13</t>
  </si>
  <si>
    <t>5</t>
  </si>
  <si>
    <t>%</t>
  </si>
  <si>
    <t>гривень</t>
  </si>
  <si>
    <t>3</t>
  </si>
  <si>
    <t>6</t>
  </si>
  <si>
    <t>7</t>
  </si>
  <si>
    <t>9</t>
  </si>
  <si>
    <t>12</t>
  </si>
  <si>
    <t>Посадовий оклад</t>
  </si>
  <si>
    <t xml:space="preserve">Кіл-ть штат. посад </t>
  </si>
  <si>
    <t xml:space="preserve">Фонд заробітної плати за місяць. </t>
  </si>
  <si>
    <t xml:space="preserve">Фонд заробітної плати за рік. </t>
  </si>
  <si>
    <t xml:space="preserve">Назва структурного підрозділу та посади </t>
  </si>
  <si>
    <t>Грошова винагорода за сумлінну працю</t>
  </si>
  <si>
    <t>Наказ МОН України від 26.09.2005р. № 557.</t>
  </si>
  <si>
    <t>Постанова Кабінета Міністров України від 30 серпня 2002 р. № 1298</t>
  </si>
  <si>
    <t>Гл.Бухгалтер</t>
  </si>
  <si>
    <t>Надбавки</t>
  </si>
  <si>
    <t xml:space="preserve">  за  вислугу  років</t>
  </si>
  <si>
    <t>грив.</t>
  </si>
  <si>
    <t>Підвищення оклада</t>
  </si>
  <si>
    <t>Оклад з урахуванням підвищень</t>
  </si>
  <si>
    <t xml:space="preserve">  за  високі  досягнення  у  праці, за складність, напруженість у роботі.</t>
  </si>
  <si>
    <t>Доплати</t>
  </si>
  <si>
    <t xml:space="preserve">  за  вчене  звання,  науковий ступінь, керівництво  гуртожитком,  особливі  умови  праці  тощо</t>
  </si>
  <si>
    <t>за роботу в нічний час (40%)</t>
  </si>
  <si>
    <t>за робіту з важкими і шкідливими умовами праці (до 12%)</t>
  </si>
  <si>
    <t>за викор. в роб. дезінфікувальних засобів (10%)</t>
  </si>
  <si>
    <t xml:space="preserve">із місячним фондом заробітної плати </t>
  </si>
  <si>
    <t>Педагог-організатор</t>
  </si>
  <si>
    <t>Адміністративно-педагогічний персонал</t>
  </si>
  <si>
    <t>Головний бухгалтер</t>
  </si>
  <si>
    <t>Керівник гуртка</t>
  </si>
  <si>
    <t>Інструктор фізмчної культури</t>
  </si>
  <si>
    <t>Лікар-педіатр</t>
  </si>
  <si>
    <t>Медична сестра</t>
  </si>
  <si>
    <t>Комірник</t>
  </si>
  <si>
    <t>Підсобний робітник кухні</t>
  </si>
  <si>
    <t>Кочегар</t>
  </si>
  <si>
    <t>Помічник воспітателя</t>
  </si>
  <si>
    <t>Заступник дир. з навч.-вих.роб.</t>
  </si>
  <si>
    <t>Заступник дир.з навч.-вир.роб.</t>
  </si>
  <si>
    <t>Технік по обсл. техн.засоб.</t>
  </si>
  <si>
    <t>Робітник з обсл.і пот.рем.буд.</t>
  </si>
  <si>
    <t>Кухар</t>
  </si>
  <si>
    <t>Разом по школи-інтернату</t>
  </si>
  <si>
    <t>Надбавка за висл.років викладачів</t>
  </si>
  <si>
    <t>Надбавка за висл.років виховат.</t>
  </si>
  <si>
    <t>Матеріальна доп. на оздоровлення</t>
  </si>
  <si>
    <t>Соціальний педагог</t>
  </si>
  <si>
    <t>Шеф-кухар</t>
  </si>
  <si>
    <t>Кастелянка</t>
  </si>
  <si>
    <t>Машиніст із прання та рем.біл.</t>
  </si>
  <si>
    <t>Всього педагогічний пер.</t>
  </si>
  <si>
    <t>Всього адмін.-педагог. пер.</t>
  </si>
  <si>
    <t>Всього спеціалісти</t>
  </si>
  <si>
    <t>Всього робітники</t>
  </si>
  <si>
    <t>Разом по штатному розпису</t>
  </si>
  <si>
    <t>Викладачі(ставки)</t>
  </si>
  <si>
    <t>Вихователі(ставки)</t>
  </si>
  <si>
    <t>Керівники гуртків(ставки)</t>
  </si>
  <si>
    <t>Оплата за підміну у період відпусток</t>
  </si>
  <si>
    <t>14</t>
  </si>
  <si>
    <t>15</t>
  </si>
  <si>
    <t>16</t>
  </si>
  <si>
    <t>17</t>
  </si>
  <si>
    <t>18</t>
  </si>
  <si>
    <t>19</t>
  </si>
  <si>
    <t>20</t>
  </si>
  <si>
    <t>-5%</t>
  </si>
  <si>
    <t>-10%</t>
  </si>
  <si>
    <t xml:space="preserve">Практичний психолог </t>
  </si>
  <si>
    <t>Інструктор слухового кабінету</t>
  </si>
  <si>
    <t>для дітей зі зниженим слухом"</t>
  </si>
  <si>
    <t xml:space="preserve">КЗ "Одеської  спеціальної загальноосвітньої школи-інтернату №97 I-II ступенів  </t>
  </si>
  <si>
    <t>В.М. Белозьорова</t>
  </si>
  <si>
    <t>"Погоджено"</t>
  </si>
  <si>
    <t xml:space="preserve">Голова профспілки </t>
  </si>
  <si>
    <t xml:space="preserve">                        Л.І. Макарова</t>
  </si>
  <si>
    <t>Кочегар (сез.)</t>
  </si>
  <si>
    <t>Прибиральник службов. приміщень</t>
  </si>
  <si>
    <t>Бухгалтер</t>
  </si>
  <si>
    <t>Медична сестра з дієт. хар-ня</t>
  </si>
  <si>
    <t>Завідувач бібліотекою</t>
  </si>
  <si>
    <t>Інженер - електронщик</t>
  </si>
  <si>
    <t>____________________А.Л. Ткачук</t>
  </si>
  <si>
    <t>Постанова Кабінета Міністрів України від 12 травня   2010 р. № 337</t>
  </si>
  <si>
    <t>Наказ МОН України від 26.09.2005р. № 493.</t>
  </si>
  <si>
    <t>Індексація</t>
  </si>
  <si>
    <t>Начальник управління освіти і науки</t>
  </si>
  <si>
    <t xml:space="preserve"> Одеської обласної держадмін.</t>
  </si>
  <si>
    <t xml:space="preserve"> надбавка бібліотек., 20% педпраців за прест праці класність водіям</t>
  </si>
  <si>
    <t xml:space="preserve"> Штатний  розпис  на 2012 рік</t>
  </si>
  <si>
    <t>з  01.01.2012 року.</t>
  </si>
  <si>
    <t>Директор</t>
  </si>
  <si>
    <t>С.С.Кукурузенко</t>
  </si>
  <si>
    <t>Заст.дир. по адмін.-господ.роботі</t>
  </si>
  <si>
    <t>Сума видатків січен 2012 року</t>
  </si>
  <si>
    <t>Сума видатків  на підвищ. зар.пл. З 01.04.2012, 01.07.2012 ,01.09.2012  01.10.2012; з 01.12.2012 року</t>
  </si>
  <si>
    <t>Штат в кількісті  115,28</t>
  </si>
  <si>
    <t>Закон України "Про Державний бюджет України  на 2012 рік" від 27.04.2010 року</t>
  </si>
  <si>
    <t>" _____"_____________________2012 р.</t>
  </si>
  <si>
    <t>Двісті  тридцять три тисячі сімсот сімдесят дві   грн. 32 коп.</t>
  </si>
  <si>
    <t>з  01.07.2012 року.</t>
  </si>
  <si>
    <t>з  01.09.2012 року.</t>
  </si>
  <si>
    <t>з  01.10.2012 року.</t>
  </si>
  <si>
    <t>з  01.12.2012 року.</t>
  </si>
  <si>
    <t>Закон України "Про Державний бюджет України  на 2012 рік" від 27.04.2011 року</t>
  </si>
  <si>
    <t>Діловод</t>
  </si>
  <si>
    <t>Інженер з охорони праці</t>
  </si>
  <si>
    <t>Сума видатків січень 2012 року</t>
  </si>
  <si>
    <t>Підвищення оклад</t>
  </si>
  <si>
    <t>Оклад з урахуванням підвищена</t>
  </si>
  <si>
    <t>Гол.бухгалтер</t>
  </si>
  <si>
    <t xml:space="preserve">                        В.С. Бабченко</t>
  </si>
  <si>
    <t>Надбавка за висл.років кер.гурт.</t>
  </si>
  <si>
    <t>Помічник вихователя</t>
  </si>
  <si>
    <t>Інструктор з фізкультури</t>
  </si>
  <si>
    <t>Заступник директора з виховної роботи</t>
  </si>
  <si>
    <t>Заступник директора з навчально-виховної роботи</t>
  </si>
  <si>
    <t>Заступник директора з адміністративно-господарської роботи</t>
  </si>
  <si>
    <t>Завідувач бібліотеки</t>
  </si>
  <si>
    <t>Сестра медична</t>
  </si>
  <si>
    <t>Машиніст із прання та  та ремонту спецодягу( білизни)*</t>
  </si>
  <si>
    <t>Сестра  медична з дієтичного харчування</t>
  </si>
  <si>
    <t>Всього педагогічний персонал</t>
  </si>
  <si>
    <t xml:space="preserve"> Одеської Обласної Державної Адміністрації</t>
  </si>
  <si>
    <t>"Затверджено"</t>
  </si>
  <si>
    <t xml:space="preserve">Комунального Закладу "Одеська  спеціальна загальноосвітня школа-інтернат № 97 I-II ступенів " </t>
  </si>
  <si>
    <t>Робітник з комплексного обслуговування й поточного ремонту будівель</t>
  </si>
  <si>
    <t xml:space="preserve">Підсобний робітник </t>
  </si>
  <si>
    <t>Інженер - електронник</t>
  </si>
  <si>
    <t>Прибиральник службових приміщень</t>
  </si>
  <si>
    <t>Кочегар (сезонно)</t>
  </si>
  <si>
    <t>Кочегар (постійно)</t>
  </si>
  <si>
    <t>Разом по школі-інтернат</t>
  </si>
  <si>
    <t xml:space="preserve">   Технік для обслуговування слухокоригуючого обладнання індивідуального та колективного користування</t>
  </si>
  <si>
    <t>Енергетик</t>
  </si>
  <si>
    <t xml:space="preserve"> Директор Департаменту освіти і науки</t>
  </si>
  <si>
    <t xml:space="preserve">Закон України "Про Державний бюджет України  на 2016 рік" </t>
  </si>
  <si>
    <t>Постанова № 840 від 23 листопада 2016 року</t>
  </si>
  <si>
    <t>Доплата до МПЗ</t>
  </si>
  <si>
    <t xml:space="preserve"> Штатний  розпис  на 2017  рік</t>
  </si>
  <si>
    <t>Фонд заробітної плати за 4 місяца</t>
  </si>
  <si>
    <t>Сума на підвищення.з/п субвенц.</t>
  </si>
  <si>
    <t>Сума на підвищення.з/п д.дотаціі</t>
  </si>
  <si>
    <t>Разом по субвенціі</t>
  </si>
  <si>
    <t xml:space="preserve">Разом по додат. дотаціі    </t>
  </si>
  <si>
    <t>" 01 " вересня  2017 р.</t>
  </si>
  <si>
    <t xml:space="preserve">з  01.09.2017 р. - по  31.12.2017 р </t>
  </si>
  <si>
    <t>О.А. Лончак</t>
  </si>
  <si>
    <t>із місячним фондом заробітної плати Шістост двадцять сім тисяч сто сімдесят три грн. 31 копійок</t>
  </si>
  <si>
    <t>127.64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</si>
</sst>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0.0"/>
    <numFmt numFmtId="189" formatCode="0.000"/>
  </numFmts>
  <fonts count="45">
    <font>
      <sz val="10"/>
      <name val="Arial"/>
      <family val="0"/>
    </font>
    <font>
      <sz val="12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2"/>
    </font>
    <font>
      <b/>
      <i/>
      <sz val="14"/>
      <name val="Times New Roman"/>
      <family val="1"/>
    </font>
    <font>
      <sz val="11"/>
      <color indexed="10"/>
      <name val="Times New Roman"/>
      <family val="1"/>
    </font>
    <font>
      <sz val="8"/>
      <name val="Arial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1"/>
      <name val="Arial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48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/>
      <protection/>
    </xf>
    <xf numFmtId="188" fontId="6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49" fontId="7" fillId="0" borderId="0" xfId="0" applyNumberFormat="1" applyFont="1" applyBorder="1" applyAlignment="1" applyProtection="1">
      <alignment horizontal="right"/>
      <protection/>
    </xf>
    <xf numFmtId="49" fontId="7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9" fontId="10" fillId="0" borderId="0" xfId="0" applyNumberFormat="1" applyFont="1" applyAlignment="1" applyProtection="1">
      <alignment horizontal="center"/>
      <protection/>
    </xf>
    <xf numFmtId="49" fontId="9" fillId="0" borderId="0" xfId="0" applyNumberFormat="1" applyFont="1" applyAlignment="1" applyProtection="1">
      <alignment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9" fontId="7" fillId="0" borderId="12" xfId="0" applyNumberFormat="1" applyFont="1" applyBorder="1" applyAlignment="1" applyProtection="1">
      <alignment horizontal="center"/>
      <protection/>
    </xf>
    <xf numFmtId="49" fontId="7" fillId="0" borderId="13" xfId="0" applyNumberFormat="1" applyFont="1" applyBorder="1" applyAlignment="1" applyProtection="1">
      <alignment horizontal="center"/>
      <protection/>
    </xf>
    <xf numFmtId="49" fontId="7" fillId="0" borderId="11" xfId="0" applyNumberFormat="1" applyFont="1" applyBorder="1" applyAlignment="1" applyProtection="1">
      <alignment/>
      <protection/>
    </xf>
    <xf numFmtId="1" fontId="7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 applyProtection="1">
      <alignment horizontal="right"/>
      <protection hidden="1"/>
    </xf>
    <xf numFmtId="1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2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 applyProtection="1">
      <alignment/>
      <protection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0" xfId="0" applyNumberFormat="1" applyFont="1" applyBorder="1" applyAlignment="1" applyProtection="1">
      <alignment horizontal="right"/>
      <protection hidden="1"/>
    </xf>
    <xf numFmtId="49" fontId="7" fillId="0" borderId="15" xfId="0" applyNumberFormat="1" applyFont="1" applyBorder="1" applyAlignment="1" applyProtection="1">
      <alignment/>
      <protection/>
    </xf>
    <xf numFmtId="2" fontId="7" fillId="0" borderId="1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right"/>
    </xf>
    <xf numFmtId="49" fontId="6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 vertical="center"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/>
      <protection/>
    </xf>
    <xf numFmtId="49" fontId="11" fillId="0" borderId="0" xfId="0" applyNumberFormat="1" applyFont="1" applyAlignment="1" applyProtection="1">
      <alignment/>
      <protection/>
    </xf>
    <xf numFmtId="49" fontId="7" fillId="0" borderId="0" xfId="0" applyNumberFormat="1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horizontal="left"/>
      <protection/>
    </xf>
    <xf numFmtId="49" fontId="7" fillId="0" borderId="0" xfId="0" applyNumberFormat="1" applyFont="1" applyAlignment="1" applyProtection="1">
      <alignment horizontal="left"/>
      <protection/>
    </xf>
    <xf numFmtId="0" fontId="13" fillId="0" borderId="10" xfId="0" applyFont="1" applyFill="1" applyBorder="1" applyAlignment="1">
      <alignment/>
    </xf>
    <xf numFmtId="0" fontId="13" fillId="0" borderId="10" xfId="0" applyNumberFormat="1" applyFont="1" applyFill="1" applyBorder="1" applyAlignment="1">
      <alignment/>
    </xf>
    <xf numFmtId="1" fontId="13" fillId="0" borderId="10" xfId="0" applyNumberFormat="1" applyFont="1" applyBorder="1" applyAlignment="1" applyProtection="1">
      <alignment horizontal="right"/>
      <protection hidden="1"/>
    </xf>
    <xf numFmtId="0" fontId="13" fillId="0" borderId="10" xfId="0" applyNumberFormat="1" applyFont="1" applyBorder="1" applyAlignment="1" applyProtection="1">
      <alignment horizontal="right"/>
      <protection hidden="1"/>
    </xf>
    <xf numFmtId="49" fontId="6" fillId="0" borderId="14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1" xfId="0" applyNumberFormat="1" applyFont="1" applyBorder="1" applyAlignment="1" applyProtection="1">
      <alignment horizontal="center"/>
      <protection/>
    </xf>
    <xf numFmtId="49" fontId="7" fillId="0" borderId="16" xfId="0" applyNumberFormat="1" applyFont="1" applyBorder="1" applyAlignment="1" applyProtection="1">
      <alignment horizontal="center"/>
      <protection/>
    </xf>
    <xf numFmtId="0" fontId="7" fillId="0" borderId="14" xfId="0" applyFont="1" applyBorder="1" applyAlignment="1">
      <alignment horizontal="right"/>
    </xf>
    <xf numFmtId="0" fontId="0" fillId="0" borderId="0" xfId="0" applyBorder="1" applyAlignment="1">
      <alignment/>
    </xf>
    <xf numFmtId="49" fontId="10" fillId="0" borderId="0" xfId="0" applyNumberFormat="1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49" fontId="7" fillId="0" borderId="11" xfId="0" applyNumberFormat="1" applyFont="1" applyBorder="1" applyAlignment="1" applyProtection="1">
      <alignment horizontal="left"/>
      <protection/>
    </xf>
    <xf numFmtId="49" fontId="9" fillId="0" borderId="0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7" fillId="0" borderId="14" xfId="0" applyNumberFormat="1" applyFont="1" applyBorder="1" applyAlignment="1" applyProtection="1">
      <alignment horizontal="center"/>
      <protection/>
    </xf>
    <xf numFmtId="2" fontId="6" fillId="0" borderId="10" xfId="0" applyNumberFormat="1" applyFont="1" applyBorder="1" applyAlignment="1">
      <alignment horizontal="right"/>
    </xf>
    <xf numFmtId="2" fontId="13" fillId="0" borderId="10" xfId="0" applyNumberFormat="1" applyFont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7" fillId="0" borderId="10" xfId="0" applyNumberFormat="1" applyFont="1" applyBorder="1" applyAlignment="1" applyProtection="1">
      <alignment horizontal="right"/>
      <protection hidden="1"/>
    </xf>
    <xf numFmtId="2" fontId="3" fillId="0" borderId="0" xfId="0" applyNumberFormat="1" applyFont="1" applyAlignment="1">
      <alignment/>
    </xf>
    <xf numFmtId="0" fontId="7" fillId="0" borderId="11" xfId="0" applyFont="1" applyBorder="1" applyAlignment="1">
      <alignment horizontal="right"/>
    </xf>
    <xf numFmtId="1" fontId="13" fillId="0" borderId="11" xfId="0" applyNumberFormat="1" applyFont="1" applyBorder="1" applyAlignment="1" applyProtection="1">
      <alignment horizontal="right"/>
      <protection hidden="1"/>
    </xf>
    <xf numFmtId="1" fontId="7" fillId="0" borderId="11" xfId="0" applyNumberFormat="1" applyFont="1" applyBorder="1" applyAlignment="1" applyProtection="1">
      <alignment horizontal="right"/>
      <protection hidden="1"/>
    </xf>
    <xf numFmtId="1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9" fontId="15" fillId="0" borderId="0" xfId="0" applyNumberFormat="1" applyFont="1" applyAlignment="1" applyProtection="1">
      <alignment/>
      <protection/>
    </xf>
    <xf numFmtId="188" fontId="7" fillId="0" borderId="0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2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left"/>
    </xf>
    <xf numFmtId="2" fontId="7" fillId="0" borderId="0" xfId="0" applyNumberFormat="1" applyFont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left"/>
      <protection/>
    </xf>
    <xf numFmtId="188" fontId="7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right"/>
      <protection/>
    </xf>
    <xf numFmtId="188" fontId="7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49" fontId="4" fillId="0" borderId="0" xfId="0" applyNumberFormat="1" applyFont="1" applyAlignment="1" applyProtection="1">
      <alignment horizontal="center"/>
      <protection/>
    </xf>
    <xf numFmtId="49" fontId="9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7" fillId="0" borderId="17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center"/>
      <protection/>
    </xf>
    <xf numFmtId="188" fontId="7" fillId="0" borderId="15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 applyProtection="1">
      <alignment horizontal="right"/>
      <protection hidden="1"/>
    </xf>
    <xf numFmtId="2" fontId="7" fillId="0" borderId="10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49" fontId="6" fillId="24" borderId="10" xfId="0" applyNumberFormat="1" applyFont="1" applyFill="1" applyBorder="1" applyAlignment="1" applyProtection="1">
      <alignment/>
      <protection/>
    </xf>
    <xf numFmtId="49" fontId="6" fillId="24" borderId="18" xfId="0" applyNumberFormat="1" applyFont="1" applyFill="1" applyBorder="1" applyAlignment="1" applyProtection="1">
      <alignment horizontal="center"/>
      <protection/>
    </xf>
    <xf numFmtId="2" fontId="6" fillId="24" borderId="10" xfId="0" applyNumberFormat="1" applyFont="1" applyFill="1" applyBorder="1" applyAlignment="1">
      <alignment horizontal="right"/>
    </xf>
    <xf numFmtId="49" fontId="6" fillId="7" borderId="10" xfId="0" applyNumberFormat="1" applyFont="1" applyFill="1" applyBorder="1" applyAlignment="1" applyProtection="1">
      <alignment/>
      <protection/>
    </xf>
    <xf numFmtId="49" fontId="6" fillId="7" borderId="17" xfId="0" applyNumberFormat="1" applyFont="1" applyFill="1" applyBorder="1" applyAlignment="1" applyProtection="1">
      <alignment horizontal="center"/>
      <protection/>
    </xf>
    <xf numFmtId="49" fontId="6" fillId="24" borderId="10" xfId="0" applyNumberFormat="1" applyFont="1" applyFill="1" applyBorder="1" applyAlignment="1" applyProtection="1">
      <alignment horizontal="center"/>
      <protection/>
    </xf>
    <xf numFmtId="0" fontId="6" fillId="24" borderId="10" xfId="0" applyFont="1" applyFill="1" applyBorder="1" applyAlignment="1">
      <alignment horizontal="right"/>
    </xf>
    <xf numFmtId="2" fontId="6" fillId="25" borderId="15" xfId="0" applyNumberFormat="1" applyFont="1" applyFill="1" applyBorder="1" applyAlignment="1" applyProtection="1">
      <alignment/>
      <protection/>
    </xf>
    <xf numFmtId="2" fontId="6" fillId="25" borderId="10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6" fillId="5" borderId="15" xfId="0" applyNumberFormat="1" applyFont="1" applyFill="1" applyBorder="1" applyAlignment="1" applyProtection="1">
      <alignment horizontal="left"/>
      <protection/>
    </xf>
    <xf numFmtId="49" fontId="6" fillId="5" borderId="15" xfId="0" applyNumberFormat="1" applyFont="1" applyFill="1" applyBorder="1" applyAlignment="1" applyProtection="1">
      <alignment horizontal="center"/>
      <protection/>
    </xf>
    <xf numFmtId="1" fontId="7" fillId="5" borderId="10" xfId="0" applyNumberFormat="1" applyFont="1" applyFill="1" applyBorder="1" applyAlignment="1" applyProtection="1">
      <alignment horizontal="right"/>
      <protection hidden="1"/>
    </xf>
    <xf numFmtId="2" fontId="7" fillId="5" borderId="10" xfId="0" applyNumberFormat="1" applyFont="1" applyFill="1" applyBorder="1" applyAlignment="1">
      <alignment horizontal="right"/>
    </xf>
    <xf numFmtId="1" fontId="7" fillId="5" borderId="10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/>
    </xf>
    <xf numFmtId="2" fontId="13" fillId="0" borderId="10" xfId="0" applyNumberFormat="1" applyFont="1" applyBorder="1" applyAlignment="1" applyProtection="1">
      <alignment horizontal="right"/>
      <protection hidden="1"/>
    </xf>
    <xf numFmtId="2" fontId="19" fillId="5" borderId="10" xfId="0" applyNumberFormat="1" applyFont="1" applyFill="1" applyBorder="1" applyAlignment="1">
      <alignment horizontal="right"/>
    </xf>
    <xf numFmtId="2" fontId="20" fillId="5" borderId="10" xfId="0" applyNumberFormat="1" applyFont="1" applyFill="1" applyBorder="1" applyAlignment="1">
      <alignment horizontal="right"/>
    </xf>
    <xf numFmtId="2" fontId="8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11" xfId="0" applyNumberFormat="1" applyFont="1" applyBorder="1" applyAlignment="1">
      <alignment/>
    </xf>
    <xf numFmtId="2" fontId="21" fillId="0" borderId="10" xfId="0" applyNumberFormat="1" applyFont="1" applyFill="1" applyBorder="1" applyAlignment="1">
      <alignment/>
    </xf>
    <xf numFmtId="2" fontId="22" fillId="0" borderId="10" xfId="0" applyNumberFormat="1" applyFont="1" applyBorder="1" applyAlignment="1" applyProtection="1">
      <alignment horizontal="right"/>
      <protection hidden="1"/>
    </xf>
    <xf numFmtId="2" fontId="22" fillId="5" borderId="15" xfId="0" applyNumberFormat="1" applyFont="1" applyFill="1" applyBorder="1" applyAlignment="1">
      <alignment horizontal="right"/>
    </xf>
    <xf numFmtId="2" fontId="20" fillId="0" borderId="10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2" fontId="19" fillId="0" borderId="0" xfId="0" applyNumberFormat="1" applyFont="1" applyBorder="1" applyAlignment="1" applyProtection="1">
      <alignment horizontal="right"/>
      <protection/>
    </xf>
    <xf numFmtId="2" fontId="23" fillId="0" borderId="10" xfId="0" applyNumberFormat="1" applyFont="1" applyBorder="1" applyAlignment="1">
      <alignment/>
    </xf>
    <xf numFmtId="2" fontId="8" fillId="0" borderId="10" xfId="0" applyNumberFormat="1" applyFont="1" applyBorder="1" applyAlignment="1" applyProtection="1">
      <alignment horizontal="right"/>
      <protection hidden="1"/>
    </xf>
    <xf numFmtId="2" fontId="24" fillId="0" borderId="10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1" fontId="4" fillId="7" borderId="10" xfId="0" applyNumberFormat="1" applyFont="1" applyFill="1" applyBorder="1" applyAlignment="1">
      <alignment horizontal="right"/>
    </xf>
    <xf numFmtId="1" fontId="4" fillId="24" borderId="14" xfId="0" applyNumberFormat="1" applyFont="1" applyFill="1" applyBorder="1" applyAlignment="1">
      <alignment horizontal="right"/>
    </xf>
    <xf numFmtId="49" fontId="7" fillId="17" borderId="11" xfId="0" applyNumberFormat="1" applyFont="1" applyFill="1" applyBorder="1" applyAlignment="1" applyProtection="1">
      <alignment/>
      <protection/>
    </xf>
    <xf numFmtId="49" fontId="7" fillId="17" borderId="10" xfId="0" applyNumberFormat="1" applyFont="1" applyFill="1" applyBorder="1" applyAlignment="1" applyProtection="1">
      <alignment horizontal="center"/>
      <protection/>
    </xf>
    <xf numFmtId="0" fontId="7" fillId="17" borderId="14" xfId="0" applyFont="1" applyFill="1" applyBorder="1" applyAlignment="1">
      <alignment horizontal="center"/>
    </xf>
    <xf numFmtId="1" fontId="13" fillId="17" borderId="10" xfId="0" applyNumberFormat="1" applyFont="1" applyFill="1" applyBorder="1" applyAlignment="1" applyProtection="1">
      <alignment horizontal="right"/>
      <protection hidden="1"/>
    </xf>
    <xf numFmtId="2" fontId="13" fillId="17" borderId="10" xfId="0" applyNumberFormat="1" applyFont="1" applyFill="1" applyBorder="1" applyAlignment="1" applyProtection="1">
      <alignment horizontal="right"/>
      <protection hidden="1"/>
    </xf>
    <xf numFmtId="1" fontId="7" fillId="17" borderId="10" xfId="0" applyNumberFormat="1" applyFont="1" applyFill="1" applyBorder="1" applyAlignment="1" applyProtection="1">
      <alignment horizontal="right"/>
      <protection hidden="1"/>
    </xf>
    <xf numFmtId="2" fontId="13" fillId="17" borderId="10" xfId="0" applyNumberFormat="1" applyFont="1" applyFill="1" applyBorder="1" applyAlignment="1">
      <alignment/>
    </xf>
    <xf numFmtId="1" fontId="7" fillId="17" borderId="10" xfId="0" applyNumberFormat="1" applyFont="1" applyFill="1" applyBorder="1" applyAlignment="1">
      <alignment/>
    </xf>
    <xf numFmtId="0" fontId="7" fillId="17" borderId="10" xfId="0" applyFont="1" applyFill="1" applyBorder="1" applyAlignment="1">
      <alignment/>
    </xf>
    <xf numFmtId="2" fontId="7" fillId="17" borderId="10" xfId="0" applyNumberFormat="1" applyFont="1" applyFill="1" applyBorder="1" applyAlignment="1">
      <alignment/>
    </xf>
    <xf numFmtId="49" fontId="7" fillId="0" borderId="11" xfId="0" applyNumberFormat="1" applyFont="1" applyFill="1" applyBorder="1" applyAlignment="1" applyProtection="1">
      <alignment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2" fontId="7" fillId="0" borderId="10" xfId="0" applyNumberFormat="1" applyFont="1" applyFill="1" applyBorder="1" applyAlignment="1" applyProtection="1">
      <alignment horizontal="right"/>
      <protection hidden="1"/>
    </xf>
    <xf numFmtId="0" fontId="7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19" fillId="24" borderId="10" xfId="0" applyNumberFormat="1" applyFont="1" applyFill="1" applyBorder="1" applyAlignment="1">
      <alignment horizontal="right"/>
    </xf>
    <xf numFmtId="2" fontId="25" fillId="24" borderId="10" xfId="0" applyNumberFormat="1" applyFont="1" applyFill="1" applyBorder="1" applyAlignment="1">
      <alignment horizontal="right"/>
    </xf>
    <xf numFmtId="2" fontId="19" fillId="25" borderId="10" xfId="0" applyNumberFormat="1" applyFont="1" applyFill="1" applyBorder="1" applyAlignment="1">
      <alignment horizontal="right"/>
    </xf>
    <xf numFmtId="2" fontId="6" fillId="5" borderId="10" xfId="0" applyNumberFormat="1" applyFont="1" applyFill="1" applyBorder="1" applyAlignment="1">
      <alignment horizontal="right"/>
    </xf>
    <xf numFmtId="2" fontId="8" fillId="5" borderId="15" xfId="0" applyNumberFormat="1" applyFont="1" applyFill="1" applyBorder="1" applyAlignment="1">
      <alignment horizontal="right"/>
    </xf>
    <xf numFmtId="2" fontId="4" fillId="7" borderId="10" xfId="0" applyNumberFormat="1" applyFont="1" applyFill="1" applyBorder="1" applyAlignment="1">
      <alignment horizontal="right"/>
    </xf>
    <xf numFmtId="2" fontId="4" fillId="24" borderId="14" xfId="0" applyNumberFormat="1" applyFont="1" applyFill="1" applyBorder="1" applyAlignment="1">
      <alignment horizontal="right"/>
    </xf>
    <xf numFmtId="49" fontId="5" fillId="0" borderId="17" xfId="0" applyNumberFormat="1" applyFont="1" applyBorder="1" applyAlignment="1" applyProtection="1">
      <alignment vertical="center" wrapText="1"/>
      <protection/>
    </xf>
    <xf numFmtId="49" fontId="5" fillId="0" borderId="17" xfId="0" applyNumberFormat="1" applyFont="1" applyBorder="1" applyAlignment="1" applyProtection="1">
      <alignment vertical="center" textRotation="90" wrapText="1"/>
      <protection/>
    </xf>
    <xf numFmtId="49" fontId="7" fillId="0" borderId="14" xfId="0" applyNumberFormat="1" applyFont="1" applyBorder="1" applyAlignment="1" applyProtection="1">
      <alignment/>
      <protection/>
    </xf>
    <xf numFmtId="49" fontId="1" fillId="0" borderId="12" xfId="0" applyNumberFormat="1" applyFont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49" fontId="5" fillId="0" borderId="11" xfId="0" applyNumberFormat="1" applyFont="1" applyBorder="1" applyAlignment="1" applyProtection="1">
      <alignment vertical="center" wrapText="1"/>
      <protection/>
    </xf>
    <xf numFmtId="49" fontId="5" fillId="0" borderId="11" xfId="0" applyNumberFormat="1" applyFont="1" applyBorder="1" applyAlignment="1" applyProtection="1">
      <alignment vertical="center" textRotation="90" wrapText="1"/>
      <protection/>
    </xf>
    <xf numFmtId="49" fontId="5" fillId="0" borderId="15" xfId="0" applyNumberFormat="1" applyFont="1" applyBorder="1" applyAlignment="1" applyProtection="1">
      <alignment vertical="center" wrapText="1"/>
      <protection/>
    </xf>
    <xf numFmtId="49" fontId="5" fillId="0" borderId="14" xfId="0" applyNumberFormat="1" applyFont="1" applyBorder="1" applyAlignment="1" applyProtection="1">
      <alignment vertical="center" wrapText="1"/>
      <protection/>
    </xf>
    <xf numFmtId="188" fontId="5" fillId="0" borderId="0" xfId="0" applyNumberFormat="1" applyFont="1" applyBorder="1" applyAlignment="1" applyProtection="1">
      <alignment/>
      <protection/>
    </xf>
    <xf numFmtId="49" fontId="8" fillId="0" borderId="17" xfId="0" applyNumberFormat="1" applyFont="1" applyBorder="1" applyAlignment="1" applyProtection="1">
      <alignment vertical="center" textRotation="90" wrapText="1"/>
      <protection/>
    </xf>
    <xf numFmtId="49" fontId="8" fillId="0" borderId="15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15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49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7" fillId="24" borderId="10" xfId="0" applyNumberFormat="1" applyFont="1" applyFill="1" applyBorder="1" applyAlignment="1" applyProtection="1">
      <alignment horizontal="left"/>
      <protection/>
    </xf>
    <xf numFmtId="49" fontId="7" fillId="24" borderId="10" xfId="0" applyNumberFormat="1" applyFont="1" applyFill="1" applyBorder="1" applyAlignment="1" applyProtection="1">
      <alignment/>
      <protection/>
    </xf>
    <xf numFmtId="49" fontId="7" fillId="24" borderId="10" xfId="0" applyNumberFormat="1" applyFont="1" applyFill="1" applyBorder="1" applyAlignment="1" applyProtection="1">
      <alignment wrapText="1"/>
      <protection/>
    </xf>
    <xf numFmtId="49" fontId="7" fillId="24" borderId="11" xfId="0" applyNumberFormat="1" applyFont="1" applyFill="1" applyBorder="1" applyAlignment="1" applyProtection="1">
      <alignment/>
      <protection/>
    </xf>
    <xf numFmtId="49" fontId="7" fillId="24" borderId="11" xfId="0" applyNumberFormat="1" applyFont="1" applyFill="1" applyBorder="1" applyAlignment="1" applyProtection="1">
      <alignment wrapText="1"/>
      <protection/>
    </xf>
    <xf numFmtId="49" fontId="7" fillId="24" borderId="10" xfId="0" applyNumberFormat="1" applyFont="1" applyFill="1" applyBorder="1" applyAlignment="1" applyProtection="1">
      <alignment horizontal="left" wrapText="1"/>
      <protection/>
    </xf>
    <xf numFmtId="49" fontId="7" fillId="24" borderId="11" xfId="0" applyNumberFormat="1" applyFont="1" applyFill="1" applyBorder="1" applyAlignment="1" applyProtection="1">
      <alignment horizontal="left"/>
      <protection/>
    </xf>
    <xf numFmtId="1" fontId="6" fillId="0" borderId="10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4" fillId="5" borderId="15" xfId="0" applyNumberFormat="1" applyFont="1" applyFill="1" applyBorder="1" applyAlignment="1">
      <alignment horizontal="right"/>
    </xf>
    <xf numFmtId="2" fontId="27" fillId="0" borderId="10" xfId="0" applyNumberFormat="1" applyFont="1" applyBorder="1" applyAlignment="1">
      <alignment/>
    </xf>
    <xf numFmtId="49" fontId="6" fillId="0" borderId="0" xfId="0" applyNumberFormat="1" applyFont="1" applyBorder="1" applyAlignment="1" applyProtection="1">
      <alignment horizontal="left"/>
      <protection/>
    </xf>
    <xf numFmtId="2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 applyProtection="1">
      <alignment horizontal="center"/>
      <protection/>
    </xf>
    <xf numFmtId="2" fontId="5" fillId="0" borderId="10" xfId="0" applyNumberFormat="1" applyFont="1" applyBorder="1" applyAlignment="1" applyProtection="1">
      <alignment horizontal="right"/>
      <protection hidden="1"/>
    </xf>
    <xf numFmtId="49" fontId="5" fillId="0" borderId="10" xfId="0" applyNumberFormat="1" applyFont="1" applyBorder="1" applyAlignment="1" applyProtection="1">
      <alignment horizontal="center"/>
      <protection/>
    </xf>
    <xf numFmtId="2" fontId="5" fillId="0" borderId="10" xfId="0" applyNumberFormat="1" applyFont="1" applyFill="1" applyBorder="1" applyAlignment="1">
      <alignment/>
    </xf>
    <xf numFmtId="1" fontId="5" fillId="0" borderId="10" xfId="0" applyNumberFormat="1" applyFont="1" applyBorder="1" applyAlignment="1" applyProtection="1">
      <alignment horizontal="right"/>
      <protection hidden="1"/>
    </xf>
    <xf numFmtId="1" fontId="5" fillId="0" borderId="10" xfId="0" applyNumberFormat="1" applyFont="1" applyBorder="1" applyAlignment="1">
      <alignment horizontal="right"/>
    </xf>
    <xf numFmtId="49" fontId="5" fillId="0" borderId="16" xfId="0" applyNumberFormat="1" applyFont="1" applyBorder="1" applyAlignment="1" applyProtection="1">
      <alignment horizontal="center"/>
      <protection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2" fontId="5" fillId="0" borderId="11" xfId="0" applyNumberFormat="1" applyFont="1" applyBorder="1" applyAlignment="1">
      <alignment/>
    </xf>
    <xf numFmtId="49" fontId="5" fillId="0" borderId="14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right"/>
    </xf>
    <xf numFmtId="49" fontId="5" fillId="0" borderId="17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right"/>
      <protection hidden="1"/>
    </xf>
    <xf numFmtId="0" fontId="5" fillId="0" borderId="10" xfId="0" applyFont="1" applyFill="1" applyBorder="1" applyAlignment="1">
      <alignment/>
    </xf>
    <xf numFmtId="0" fontId="5" fillId="0" borderId="11" xfId="0" applyNumberFormat="1" applyFont="1" applyBorder="1" applyAlignment="1" applyProtection="1">
      <alignment horizontal="right"/>
      <protection hidden="1"/>
    </xf>
    <xf numFmtId="1" fontId="5" fillId="0" borderId="11" xfId="0" applyNumberFormat="1" applyFont="1" applyBorder="1" applyAlignment="1" applyProtection="1">
      <alignment horizontal="right"/>
      <protection hidden="1"/>
    </xf>
    <xf numFmtId="2" fontId="5" fillId="0" borderId="11" xfId="0" applyNumberFormat="1" applyFont="1" applyFill="1" applyBorder="1" applyAlignment="1">
      <alignment/>
    </xf>
    <xf numFmtId="2" fontId="6" fillId="26" borderId="0" xfId="0" applyNumberFormat="1" applyFont="1" applyFill="1" applyBorder="1" applyAlignment="1" applyProtection="1">
      <alignment horizontal="right"/>
      <protection/>
    </xf>
    <xf numFmtId="2" fontId="6" fillId="26" borderId="10" xfId="0" applyNumberFormat="1" applyFont="1" applyFill="1" applyBorder="1" applyAlignment="1">
      <alignment horizontal="right"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center"/>
      <protection/>
    </xf>
    <xf numFmtId="49" fontId="17" fillId="0" borderId="0" xfId="0" applyNumberFormat="1" applyFont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 applyProtection="1">
      <alignment horizont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16" fillId="0" borderId="0" xfId="0" applyNumberFormat="1" applyFont="1" applyAlignment="1" applyProtection="1">
      <alignment horizontal="center"/>
      <protection/>
    </xf>
    <xf numFmtId="49" fontId="5" fillId="0" borderId="17" xfId="0" applyNumberFormat="1" applyFont="1" applyBorder="1" applyAlignment="1" applyProtection="1">
      <alignment horizontal="center" vertical="center" textRotation="90" wrapText="1"/>
      <protection/>
    </xf>
    <xf numFmtId="49" fontId="5" fillId="0" borderId="11" xfId="0" applyNumberFormat="1" applyFont="1" applyBorder="1" applyAlignment="1" applyProtection="1">
      <alignment horizontal="center" vertical="center" textRotation="90" wrapText="1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9" fontId="7" fillId="0" borderId="15" xfId="0" applyNumberFormat="1" applyFont="1" applyBorder="1" applyAlignment="1" applyProtection="1">
      <alignment horizontal="center"/>
      <protection/>
    </xf>
    <xf numFmtId="49" fontId="7" fillId="0" borderId="19" xfId="0" applyNumberFormat="1" applyFont="1" applyBorder="1" applyAlignment="1" applyProtection="1">
      <alignment horizontal="center"/>
      <protection/>
    </xf>
    <xf numFmtId="49" fontId="7" fillId="0" borderId="14" xfId="0" applyNumberFormat="1" applyFont="1" applyBorder="1" applyAlignment="1" applyProtection="1">
      <alignment horizontal="center"/>
      <protection/>
    </xf>
    <xf numFmtId="188" fontId="7" fillId="0" borderId="0" xfId="0" applyNumberFormat="1" applyFont="1" applyBorder="1" applyAlignment="1" applyProtection="1">
      <alignment horizontal="left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27" borderId="0" xfId="0" applyNumberFormat="1" applyFont="1" applyFill="1" applyBorder="1" applyAlignment="1" applyProtection="1">
      <alignment horizontal="center" wrapText="1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16" fillId="0" borderId="0" xfId="0" applyNumberFormat="1" applyFont="1" applyAlignment="1" applyProtection="1">
      <alignment horizontal="center" wrapText="1"/>
      <protection/>
    </xf>
    <xf numFmtId="0" fontId="7" fillId="0" borderId="0" xfId="0" applyFont="1" applyAlignment="1">
      <alignment horizontal="left"/>
    </xf>
    <xf numFmtId="49" fontId="8" fillId="0" borderId="17" xfId="0" applyNumberFormat="1" applyFont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3"/>
  <sheetViews>
    <sheetView view="pageBreakPreview" zoomScaleNormal="75" zoomScaleSheetLayoutView="100" zoomScalePageLayoutView="0" workbookViewId="0" topLeftCell="A1">
      <selection activeCell="O13" sqref="O13"/>
    </sheetView>
  </sheetViews>
  <sheetFormatPr defaultColWidth="9.140625" defaultRowHeight="12.75"/>
  <cols>
    <col min="1" max="1" width="28.28125" style="1" customWidth="1"/>
    <col min="2" max="2" width="5.28125" style="1" customWidth="1"/>
    <col min="3" max="3" width="6.00390625" style="4" customWidth="1"/>
    <col min="4" max="4" width="9.57421875" style="0" customWidth="1"/>
    <col min="5" max="5" width="8.7109375" style="0" customWidth="1"/>
    <col min="6" max="6" width="10.57421875" style="0" customWidth="1"/>
    <col min="7" max="7" width="5.421875" style="0" customWidth="1"/>
    <col min="8" max="8" width="10.00390625" style="0" customWidth="1"/>
    <col min="9" max="9" width="7.8515625" style="0" customWidth="1"/>
    <col min="10" max="10" width="8.7109375" style="0" customWidth="1"/>
    <col min="11" max="11" width="8.140625" style="0" customWidth="1"/>
    <col min="12" max="12" width="8.57421875" style="0" customWidth="1"/>
    <col min="13" max="13" width="5.28125" style="0" customWidth="1"/>
    <col min="14" max="14" width="6.8515625" style="0" customWidth="1"/>
    <col min="15" max="15" width="8.28125" style="0" customWidth="1"/>
    <col min="16" max="16" width="6.28125" style="0" customWidth="1"/>
    <col min="17" max="17" width="8.421875" style="0" customWidth="1"/>
    <col min="18" max="18" width="6.00390625" style="0" customWidth="1"/>
    <col min="19" max="19" width="11.8515625" style="0" customWidth="1"/>
    <col min="20" max="20" width="13.28125" style="0" customWidth="1"/>
    <col min="21" max="21" width="7.57421875" style="0" customWidth="1"/>
  </cols>
  <sheetData>
    <row r="1" spans="8:18" ht="1.5" customHeight="1"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29" s="1" customFormat="1" ht="15.75" customHeight="1">
      <c r="A2" s="16" t="s">
        <v>96</v>
      </c>
      <c r="B2" s="39"/>
      <c r="C2" s="42"/>
      <c r="D2" s="39"/>
      <c r="E2" s="39"/>
      <c r="F2" s="39"/>
      <c r="G2" s="39"/>
      <c r="H2" s="45"/>
      <c r="I2" s="45"/>
      <c r="J2" s="45"/>
      <c r="K2" s="45"/>
      <c r="L2" s="16"/>
      <c r="M2" s="16"/>
      <c r="N2" s="225" t="s">
        <v>0</v>
      </c>
      <c r="O2" s="225"/>
      <c r="P2" s="225"/>
      <c r="Q2" s="225"/>
      <c r="R2" s="225"/>
      <c r="S2" s="225"/>
      <c r="T2" s="225"/>
      <c r="Z2" s="16"/>
      <c r="AA2" s="39"/>
      <c r="AB2" s="44"/>
      <c r="AC2" s="43"/>
    </row>
    <row r="3" spans="1:29" s="1" customFormat="1" ht="21" customHeight="1">
      <c r="A3" s="90" t="s">
        <v>97</v>
      </c>
      <c r="B3" s="90"/>
      <c r="C3" s="90"/>
      <c r="D3" s="90"/>
      <c r="E3" s="90"/>
      <c r="F3" s="90"/>
      <c r="G3" s="90"/>
      <c r="H3" s="62"/>
      <c r="I3" s="62"/>
      <c r="J3" s="62"/>
      <c r="K3" s="62"/>
      <c r="L3" s="62"/>
      <c r="M3" s="62"/>
      <c r="N3" s="223" t="s">
        <v>119</v>
      </c>
      <c r="O3" s="223"/>
      <c r="P3" s="223"/>
      <c r="Q3" s="223"/>
      <c r="R3" s="223"/>
      <c r="S3" s="223"/>
      <c r="T3" s="223"/>
      <c r="Z3" s="39"/>
      <c r="AA3" s="39"/>
      <c r="AB3" s="43"/>
      <c r="AC3" s="43"/>
    </row>
    <row r="4" spans="1:29" s="1" customFormat="1" ht="24" customHeight="1">
      <c r="A4" s="224" t="s">
        <v>112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6" t="s">
        <v>48</v>
      </c>
      <c r="O4" s="226"/>
      <c r="P4" s="226"/>
      <c r="Q4" s="226"/>
      <c r="R4" s="226"/>
      <c r="S4" s="226"/>
      <c r="T4" s="226"/>
      <c r="Z4" s="45"/>
      <c r="AA4" s="45"/>
      <c r="AB4" s="45"/>
      <c r="AC4" s="53"/>
    </row>
    <row r="5" spans="1:29" s="1" customFormat="1" ht="20.25" customHeight="1">
      <c r="A5" s="1" t="s">
        <v>98</v>
      </c>
      <c r="L5" s="226" t="s">
        <v>122</v>
      </c>
      <c r="M5" s="226"/>
      <c r="N5" s="226"/>
      <c r="O5" s="226"/>
      <c r="P5" s="226"/>
      <c r="Q5" s="226"/>
      <c r="R5" s="226"/>
      <c r="S5" s="226"/>
      <c r="T5" s="226"/>
      <c r="Z5" s="45"/>
      <c r="AA5" s="45"/>
      <c r="AB5" s="45"/>
      <c r="AC5" s="53"/>
    </row>
    <row r="6" spans="1:29" s="1" customFormat="1" ht="15.75" customHeight="1">
      <c r="A6" s="15"/>
      <c r="B6" s="15"/>
      <c r="C6" s="42"/>
      <c r="D6" s="39"/>
      <c r="E6" s="39"/>
      <c r="F6" s="39"/>
      <c r="G6" s="39"/>
      <c r="H6" s="59"/>
      <c r="I6" s="59"/>
      <c r="J6" s="59"/>
      <c r="K6" s="60"/>
      <c r="L6" s="45"/>
      <c r="M6" s="45"/>
      <c r="N6" s="226" t="s">
        <v>109</v>
      </c>
      <c r="O6" s="226"/>
      <c r="P6" s="226"/>
      <c r="Q6" s="226"/>
      <c r="R6" s="226"/>
      <c r="S6" s="226"/>
      <c r="T6" s="226"/>
      <c r="Z6" s="45"/>
      <c r="AA6" s="45"/>
      <c r="AB6" s="45"/>
      <c r="AC6" s="45"/>
    </row>
    <row r="7" spans="1:29" s="1" customFormat="1" ht="15.75" customHeight="1">
      <c r="A7" s="232" t="s">
        <v>94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26" t="s">
        <v>110</v>
      </c>
      <c r="O7" s="226"/>
      <c r="P7" s="226"/>
      <c r="Q7" s="226"/>
      <c r="R7" s="226"/>
      <c r="S7" s="226"/>
      <c r="T7" s="226"/>
      <c r="Z7" s="45"/>
      <c r="AA7" s="45"/>
      <c r="AB7" s="45"/>
      <c r="AC7" s="45"/>
    </row>
    <row r="8" spans="1:29" s="1" customFormat="1" ht="15.75" customHeight="1">
      <c r="A8" s="232" t="s">
        <v>93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6" t="s">
        <v>105</v>
      </c>
      <c r="O8" s="226"/>
      <c r="P8" s="226"/>
      <c r="Q8" s="226"/>
      <c r="R8" s="226"/>
      <c r="S8" s="226"/>
      <c r="T8" s="226"/>
      <c r="Z8" s="45"/>
      <c r="AA8" s="45"/>
      <c r="AB8" s="45"/>
      <c r="AC8" s="45"/>
    </row>
    <row r="9" spans="1:29" s="1" customFormat="1" ht="15.7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223" t="s">
        <v>121</v>
      </c>
      <c r="O9" s="223"/>
      <c r="P9" s="223"/>
      <c r="Q9" s="223"/>
      <c r="R9" s="223"/>
      <c r="S9" s="223"/>
      <c r="T9" s="223"/>
      <c r="Z9" s="39"/>
      <c r="AA9" s="42"/>
      <c r="AB9" s="39"/>
      <c r="AC9" s="39"/>
    </row>
    <row r="10" spans="1:29" s="1" customFormat="1" ht="15.75" customHeight="1">
      <c r="A10" s="229" t="s">
        <v>113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3" t="s">
        <v>17</v>
      </c>
      <c r="O10" s="223"/>
      <c r="P10" s="223"/>
      <c r="Q10" s="223"/>
      <c r="R10" s="223"/>
      <c r="S10" s="223"/>
      <c r="T10" s="223"/>
      <c r="Z10" s="39"/>
      <c r="AA10" s="42"/>
      <c r="AB10" s="39"/>
      <c r="AC10" s="39"/>
    </row>
    <row r="11" spans="1:29" s="1" customFormat="1" ht="15.7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42"/>
      <c r="O11" s="42"/>
      <c r="P11" s="42"/>
      <c r="Q11" s="42"/>
      <c r="R11" s="42"/>
      <c r="S11" s="39"/>
      <c r="T11" s="42"/>
      <c r="Z11" s="39"/>
      <c r="AA11" s="42"/>
      <c r="AB11" s="39"/>
      <c r="AC11" s="39"/>
    </row>
    <row r="12" spans="1:37" s="1" customFormat="1" ht="16.5" customHeight="1">
      <c r="A12" s="227" t="s">
        <v>32</v>
      </c>
      <c r="B12" s="233" t="s">
        <v>18</v>
      </c>
      <c r="C12" s="233" t="s">
        <v>29</v>
      </c>
      <c r="D12" s="233" t="s">
        <v>28</v>
      </c>
      <c r="E12" s="233" t="s">
        <v>40</v>
      </c>
      <c r="F12" s="233" t="s">
        <v>41</v>
      </c>
      <c r="G12" s="236" t="s">
        <v>37</v>
      </c>
      <c r="H12" s="237"/>
      <c r="I12" s="237"/>
      <c r="J12" s="237"/>
      <c r="K12" s="237"/>
      <c r="L12" s="237"/>
      <c r="M12" s="237"/>
      <c r="N12" s="238"/>
      <c r="O12" s="236" t="s">
        <v>43</v>
      </c>
      <c r="P12" s="237"/>
      <c r="Q12" s="237"/>
      <c r="R12" s="238"/>
      <c r="S12" s="227" t="s">
        <v>30</v>
      </c>
      <c r="T12" s="227" t="s">
        <v>31</v>
      </c>
      <c r="U12" s="235"/>
      <c r="V12" s="222"/>
      <c r="W12" s="222"/>
      <c r="X12" s="222"/>
      <c r="Y12" s="222"/>
      <c r="Z12" s="222"/>
      <c r="AA12" s="223"/>
      <c r="AB12" s="223"/>
      <c r="AC12" s="223"/>
      <c r="AD12" s="222"/>
      <c r="AE12" s="222"/>
      <c r="AF12" s="222"/>
      <c r="AG12" s="222"/>
      <c r="AH12" s="222"/>
      <c r="AI12" s="222"/>
      <c r="AJ12" s="222"/>
      <c r="AK12" s="222"/>
    </row>
    <row r="13" spans="1:37" s="2" customFormat="1" ht="117.75" customHeight="1">
      <c r="A13" s="228"/>
      <c r="B13" s="234"/>
      <c r="C13" s="234"/>
      <c r="D13" s="234"/>
      <c r="E13" s="234"/>
      <c r="F13" s="234"/>
      <c r="G13" s="230" t="s">
        <v>38</v>
      </c>
      <c r="H13" s="231"/>
      <c r="I13" s="230" t="s">
        <v>111</v>
      </c>
      <c r="J13" s="231"/>
      <c r="K13" s="230" t="s">
        <v>42</v>
      </c>
      <c r="L13" s="231"/>
      <c r="M13" s="240" t="s">
        <v>44</v>
      </c>
      <c r="N13" s="221"/>
      <c r="O13" s="18" t="s">
        <v>45</v>
      </c>
      <c r="P13" s="230" t="s">
        <v>46</v>
      </c>
      <c r="Q13" s="231"/>
      <c r="R13" s="18" t="s">
        <v>47</v>
      </c>
      <c r="S13" s="228"/>
      <c r="T13" s="228"/>
      <c r="U13" s="235"/>
      <c r="V13" s="222"/>
      <c r="W13" s="222"/>
      <c r="X13" s="222"/>
      <c r="Y13" s="222"/>
      <c r="Z13" s="222"/>
      <c r="AA13" s="223"/>
      <c r="AB13" s="223"/>
      <c r="AC13" s="223"/>
      <c r="AD13" s="222"/>
      <c r="AE13" s="222"/>
      <c r="AF13" s="222"/>
      <c r="AG13" s="222"/>
      <c r="AH13" s="222"/>
      <c r="AI13" s="222"/>
      <c r="AJ13" s="222"/>
      <c r="AK13" s="222"/>
    </row>
    <row r="14" spans="1:20" s="2" customFormat="1" ht="16.5" customHeight="1">
      <c r="A14" s="17"/>
      <c r="B14" s="77"/>
      <c r="C14" s="17"/>
      <c r="D14" s="17"/>
      <c r="E14" s="17"/>
      <c r="F14" s="17"/>
      <c r="G14" s="18" t="s">
        <v>21</v>
      </c>
      <c r="H14" s="18" t="s">
        <v>39</v>
      </c>
      <c r="I14" s="18" t="s">
        <v>21</v>
      </c>
      <c r="J14" s="18" t="s">
        <v>39</v>
      </c>
      <c r="K14" s="18" t="s">
        <v>21</v>
      </c>
      <c r="L14" s="63" t="s">
        <v>39</v>
      </c>
      <c r="M14" s="63" t="s">
        <v>21</v>
      </c>
      <c r="N14" s="63" t="s">
        <v>22</v>
      </c>
      <c r="O14" s="63" t="s">
        <v>39</v>
      </c>
      <c r="P14" s="18" t="s">
        <v>21</v>
      </c>
      <c r="Q14" s="63" t="s">
        <v>39</v>
      </c>
      <c r="R14" s="63" t="s">
        <v>39</v>
      </c>
      <c r="S14" s="63" t="s">
        <v>39</v>
      </c>
      <c r="T14" s="63" t="s">
        <v>39</v>
      </c>
    </row>
    <row r="15" spans="1:20" ht="12.75" customHeight="1">
      <c r="A15" s="21" t="s">
        <v>16</v>
      </c>
      <c r="B15" s="21" t="s">
        <v>1</v>
      </c>
      <c r="C15" s="21" t="s">
        <v>23</v>
      </c>
      <c r="D15" s="21" t="s">
        <v>2</v>
      </c>
      <c r="E15" s="21" t="s">
        <v>20</v>
      </c>
      <c r="F15" s="21" t="s">
        <v>24</v>
      </c>
      <c r="G15" s="21" t="s">
        <v>25</v>
      </c>
      <c r="H15" s="21" t="s">
        <v>3</v>
      </c>
      <c r="I15" s="21" t="s">
        <v>26</v>
      </c>
      <c r="J15" s="21" t="s">
        <v>4</v>
      </c>
      <c r="K15" s="21" t="s">
        <v>5</v>
      </c>
      <c r="L15" s="21" t="s">
        <v>27</v>
      </c>
      <c r="M15" s="21" t="s">
        <v>19</v>
      </c>
      <c r="N15" s="21" t="s">
        <v>82</v>
      </c>
      <c r="O15" s="21" t="s">
        <v>83</v>
      </c>
      <c r="P15" s="21" t="s">
        <v>84</v>
      </c>
      <c r="Q15" s="21" t="s">
        <v>85</v>
      </c>
      <c r="R15" s="21" t="s">
        <v>86</v>
      </c>
      <c r="S15" s="54" t="s">
        <v>87</v>
      </c>
      <c r="T15" s="22" t="s">
        <v>88</v>
      </c>
    </row>
    <row r="16" spans="1:20" ht="30" customHeight="1">
      <c r="A16" s="108" t="s">
        <v>50</v>
      </c>
      <c r="B16" s="5"/>
      <c r="C16" s="75"/>
      <c r="D16" s="31"/>
      <c r="E16" s="31"/>
      <c r="F16" s="31"/>
      <c r="G16" s="31"/>
      <c r="H16" s="31"/>
      <c r="I16" s="31"/>
      <c r="J16" s="31"/>
      <c r="K16" s="76"/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15.75" customHeight="1">
      <c r="A17" s="29" t="s">
        <v>114</v>
      </c>
      <c r="B17" s="54" t="s">
        <v>83</v>
      </c>
      <c r="C17" s="24">
        <v>1</v>
      </c>
      <c r="D17" s="50">
        <v>1994</v>
      </c>
      <c r="E17" s="116">
        <f>D17*25%</f>
        <v>498.5</v>
      </c>
      <c r="F17" s="116">
        <f>(D17+E17)*C17</f>
        <v>2492.5</v>
      </c>
      <c r="G17" s="26">
        <v>30</v>
      </c>
      <c r="H17" s="67">
        <f>F17*G17/100</f>
        <v>747.75</v>
      </c>
      <c r="I17" s="130">
        <v>20</v>
      </c>
      <c r="J17" s="67">
        <f>F17*I17/100</f>
        <v>498.5</v>
      </c>
      <c r="K17" s="26">
        <v>50</v>
      </c>
      <c r="L17" s="67">
        <f>F17*K17%</f>
        <v>1246.25</v>
      </c>
      <c r="M17" s="48"/>
      <c r="N17" s="48"/>
      <c r="O17" s="48"/>
      <c r="P17" s="48"/>
      <c r="Q17" s="48"/>
      <c r="R17" s="48"/>
      <c r="S17" s="28">
        <f aca="true" t="shared" si="0" ref="S17:S27">F17+H17+J17+L17+N17+O17+Q17+R17</f>
        <v>4985</v>
      </c>
      <c r="T17" s="28">
        <f>S17*12</f>
        <v>59820</v>
      </c>
    </row>
    <row r="18" spans="1:20" ht="15.75" customHeight="1">
      <c r="A18" s="23" t="s">
        <v>60</v>
      </c>
      <c r="B18" s="56" t="s">
        <v>89</v>
      </c>
      <c r="C18" s="70">
        <v>1</v>
      </c>
      <c r="D18" s="71">
        <f>ROUND($D$17*0.95,0)</f>
        <v>1894</v>
      </c>
      <c r="E18" s="116">
        <f>D18*25%</f>
        <v>473.5</v>
      </c>
      <c r="F18" s="116">
        <f>(D18+E18)*C18</f>
        <v>2367.5</v>
      </c>
      <c r="G18" s="72">
        <v>30</v>
      </c>
      <c r="H18" s="67">
        <f aca="true" t="shared" si="1" ref="H18:H27">F18*G18/100</f>
        <v>710.25</v>
      </c>
      <c r="I18" s="131">
        <v>20</v>
      </c>
      <c r="J18" s="67">
        <f aca="true" t="shared" si="2" ref="J18:J27">F18*I18/100</f>
        <v>473.5</v>
      </c>
      <c r="K18" s="73"/>
      <c r="L18" s="48"/>
      <c r="M18" s="74"/>
      <c r="N18" s="121"/>
      <c r="O18" s="74"/>
      <c r="P18" s="74"/>
      <c r="Q18" s="74"/>
      <c r="R18" s="74"/>
      <c r="S18" s="28">
        <f t="shared" si="0"/>
        <v>3551.25</v>
      </c>
      <c r="T18" s="28">
        <f aca="true" t="shared" si="3" ref="T18:T27">S18*12</f>
        <v>42615</v>
      </c>
    </row>
    <row r="19" spans="1:20" ht="15.75" customHeight="1">
      <c r="A19" s="46" t="s">
        <v>61</v>
      </c>
      <c r="B19" s="64" t="s">
        <v>89</v>
      </c>
      <c r="C19" s="30">
        <v>1</v>
      </c>
      <c r="D19" s="71">
        <f>ROUND($D$17*0.95,0)</f>
        <v>1894</v>
      </c>
      <c r="E19" s="116">
        <f>D19*25%</f>
        <v>473.5</v>
      </c>
      <c r="F19" s="116">
        <f aca="true" t="shared" si="4" ref="F19:F27">(D19+E19)*C19</f>
        <v>2367.5</v>
      </c>
      <c r="G19" s="25">
        <v>30</v>
      </c>
      <c r="H19" s="67">
        <f t="shared" si="1"/>
        <v>710.25</v>
      </c>
      <c r="I19" s="130">
        <v>20</v>
      </c>
      <c r="J19" s="67">
        <f t="shared" si="2"/>
        <v>473.5</v>
      </c>
      <c r="K19" s="26"/>
      <c r="L19" s="48"/>
      <c r="M19" s="31"/>
      <c r="N19" s="28"/>
      <c r="O19" s="31"/>
      <c r="P19" s="31"/>
      <c r="Q19" s="31"/>
      <c r="R19" s="31"/>
      <c r="S19" s="28">
        <f t="shared" si="0"/>
        <v>3551.25</v>
      </c>
      <c r="T19" s="28">
        <f t="shared" si="3"/>
        <v>42615</v>
      </c>
    </row>
    <row r="20" spans="1:20" ht="15.75" customHeight="1">
      <c r="A20" s="46" t="s">
        <v>116</v>
      </c>
      <c r="B20" s="56" t="s">
        <v>90</v>
      </c>
      <c r="C20" s="30">
        <v>1</v>
      </c>
      <c r="D20" s="71">
        <f>ROUND($D$17*0.9,0)</f>
        <v>1795</v>
      </c>
      <c r="E20" s="116"/>
      <c r="F20" s="116">
        <f t="shared" si="4"/>
        <v>1795</v>
      </c>
      <c r="G20" s="25"/>
      <c r="H20" s="67"/>
      <c r="I20" s="67"/>
      <c r="J20" s="67"/>
      <c r="K20" s="26">
        <v>50</v>
      </c>
      <c r="L20" s="67">
        <f>F20*K20%</f>
        <v>897.5</v>
      </c>
      <c r="M20" s="31"/>
      <c r="N20" s="31"/>
      <c r="O20" s="31"/>
      <c r="P20" s="31"/>
      <c r="Q20" s="31"/>
      <c r="R20" s="31"/>
      <c r="S20" s="28">
        <f t="shared" si="0"/>
        <v>2692.5</v>
      </c>
      <c r="T20" s="28">
        <f t="shared" si="3"/>
        <v>32310</v>
      </c>
    </row>
    <row r="21" spans="1:20" ht="15.75" customHeight="1">
      <c r="A21" s="46" t="s">
        <v>51</v>
      </c>
      <c r="B21" s="56" t="s">
        <v>90</v>
      </c>
      <c r="C21" s="30">
        <v>1</v>
      </c>
      <c r="D21" s="71">
        <f>ROUND($D$17*0.9,0)</f>
        <v>1795</v>
      </c>
      <c r="E21" s="116"/>
      <c r="F21" s="116">
        <f t="shared" si="4"/>
        <v>1795</v>
      </c>
      <c r="G21" s="25"/>
      <c r="H21" s="67"/>
      <c r="I21" s="67"/>
      <c r="J21" s="67"/>
      <c r="K21" s="26">
        <v>50</v>
      </c>
      <c r="L21" s="67">
        <f>F21*K21%</f>
        <v>897.5</v>
      </c>
      <c r="M21" s="31"/>
      <c r="N21" s="31"/>
      <c r="O21" s="31"/>
      <c r="P21" s="31"/>
      <c r="Q21" s="31"/>
      <c r="R21" s="31"/>
      <c r="S21" s="28">
        <f t="shared" si="0"/>
        <v>2692.5</v>
      </c>
      <c r="T21" s="28">
        <f t="shared" si="3"/>
        <v>32310</v>
      </c>
    </row>
    <row r="22" spans="1:20" ht="15.75" customHeight="1" hidden="1">
      <c r="A22" s="29" t="s">
        <v>49</v>
      </c>
      <c r="B22" s="56" t="s">
        <v>5</v>
      </c>
      <c r="C22" s="30">
        <v>1</v>
      </c>
      <c r="D22" s="50">
        <v>1523</v>
      </c>
      <c r="E22" s="116">
        <f aca="true" t="shared" si="5" ref="E22:E27">D22*25%</f>
        <v>380.75</v>
      </c>
      <c r="F22" s="116">
        <f t="shared" si="4"/>
        <v>1903.75</v>
      </c>
      <c r="G22" s="25">
        <v>30</v>
      </c>
      <c r="H22" s="67">
        <f t="shared" si="1"/>
        <v>571.125</v>
      </c>
      <c r="I22" s="122">
        <v>20</v>
      </c>
      <c r="J22" s="67">
        <f t="shared" si="2"/>
        <v>380.75</v>
      </c>
      <c r="K22" s="26"/>
      <c r="L22" s="31"/>
      <c r="M22" s="31"/>
      <c r="N22" s="31"/>
      <c r="O22" s="31"/>
      <c r="P22" s="31"/>
      <c r="Q22" s="31"/>
      <c r="R22" s="31"/>
      <c r="S22" s="28">
        <f t="shared" si="0"/>
        <v>2855.625</v>
      </c>
      <c r="T22" s="28">
        <f t="shared" si="3"/>
        <v>34267.5</v>
      </c>
    </row>
    <row r="23" spans="1:20" ht="15" customHeight="1">
      <c r="A23" s="23" t="s">
        <v>91</v>
      </c>
      <c r="B23" s="55" t="s">
        <v>4</v>
      </c>
      <c r="C23" s="30">
        <v>1</v>
      </c>
      <c r="D23" s="50">
        <v>1407</v>
      </c>
      <c r="E23" s="116">
        <f t="shared" si="5"/>
        <v>351.75</v>
      </c>
      <c r="F23" s="116">
        <f t="shared" si="4"/>
        <v>1758.75</v>
      </c>
      <c r="G23" s="25">
        <v>0</v>
      </c>
      <c r="H23" s="67">
        <f t="shared" si="1"/>
        <v>0</v>
      </c>
      <c r="I23" s="122">
        <v>20</v>
      </c>
      <c r="J23" s="67">
        <f t="shared" si="2"/>
        <v>351.75</v>
      </c>
      <c r="K23" s="26"/>
      <c r="L23" s="31"/>
      <c r="M23" s="31"/>
      <c r="N23" s="31"/>
      <c r="O23" s="31"/>
      <c r="P23" s="31"/>
      <c r="Q23" s="31"/>
      <c r="R23" s="31"/>
      <c r="S23" s="28">
        <f t="shared" si="0"/>
        <v>2110.5</v>
      </c>
      <c r="T23" s="28">
        <f t="shared" si="3"/>
        <v>25326</v>
      </c>
    </row>
    <row r="24" spans="1:20" ht="15">
      <c r="A24" s="29" t="s">
        <v>53</v>
      </c>
      <c r="B24" s="54" t="s">
        <v>4</v>
      </c>
      <c r="C24" s="57">
        <v>0.5</v>
      </c>
      <c r="D24" s="50">
        <v>1407</v>
      </c>
      <c r="E24" s="116">
        <f t="shared" si="5"/>
        <v>351.75</v>
      </c>
      <c r="F24" s="116">
        <f t="shared" si="4"/>
        <v>879.375</v>
      </c>
      <c r="G24" s="25">
        <v>20</v>
      </c>
      <c r="H24" s="67">
        <f t="shared" si="1"/>
        <v>175.875</v>
      </c>
      <c r="I24" s="122">
        <v>20</v>
      </c>
      <c r="J24" s="67">
        <f t="shared" si="2"/>
        <v>175.875</v>
      </c>
      <c r="K24" s="26"/>
      <c r="L24" s="31"/>
      <c r="M24" s="31"/>
      <c r="N24" s="31"/>
      <c r="O24" s="31"/>
      <c r="P24" s="31"/>
      <c r="Q24" s="31"/>
      <c r="R24" s="31"/>
      <c r="S24" s="28">
        <f t="shared" si="0"/>
        <v>1231.125</v>
      </c>
      <c r="T24" s="28">
        <v>13718.28</v>
      </c>
    </row>
    <row r="25" spans="1:20" ht="15" customHeight="1" hidden="1">
      <c r="A25" s="39" t="s">
        <v>69</v>
      </c>
      <c r="B25" s="54" t="s">
        <v>5</v>
      </c>
      <c r="C25" s="30">
        <v>1</v>
      </c>
      <c r="D25" s="50">
        <v>1523</v>
      </c>
      <c r="E25" s="116">
        <f t="shared" si="5"/>
        <v>380.75</v>
      </c>
      <c r="F25" s="116">
        <f t="shared" si="4"/>
        <v>1903.75</v>
      </c>
      <c r="G25" s="25">
        <v>10</v>
      </c>
      <c r="H25" s="67">
        <f t="shared" si="1"/>
        <v>190.375</v>
      </c>
      <c r="I25" s="122">
        <v>20</v>
      </c>
      <c r="J25" s="67">
        <f t="shared" si="2"/>
        <v>380.75</v>
      </c>
      <c r="K25" s="26"/>
      <c r="L25" s="31"/>
      <c r="M25" s="31"/>
      <c r="N25" s="31"/>
      <c r="O25" s="31"/>
      <c r="P25" s="31"/>
      <c r="Q25" s="31"/>
      <c r="R25" s="31"/>
      <c r="S25" s="28">
        <f t="shared" si="0"/>
        <v>2474.875</v>
      </c>
      <c r="T25" s="28">
        <v>29698.56</v>
      </c>
    </row>
    <row r="26" spans="1:20" ht="15">
      <c r="A26" s="29" t="s">
        <v>52</v>
      </c>
      <c r="B26" s="92" t="s">
        <v>4</v>
      </c>
      <c r="C26" s="30">
        <v>0.5</v>
      </c>
      <c r="D26" s="50">
        <v>1407</v>
      </c>
      <c r="E26" s="116">
        <f t="shared" si="5"/>
        <v>351.75</v>
      </c>
      <c r="F26" s="116">
        <f t="shared" si="4"/>
        <v>879.375</v>
      </c>
      <c r="G26" s="25">
        <v>20</v>
      </c>
      <c r="H26" s="67">
        <f t="shared" si="1"/>
        <v>175.875</v>
      </c>
      <c r="I26" s="122">
        <v>20</v>
      </c>
      <c r="J26" s="67">
        <f t="shared" si="2"/>
        <v>175.875</v>
      </c>
      <c r="K26" s="26"/>
      <c r="L26" s="31"/>
      <c r="M26" s="31"/>
      <c r="N26" s="31"/>
      <c r="O26" s="31"/>
      <c r="P26" s="31"/>
      <c r="Q26" s="31"/>
      <c r="R26" s="31"/>
      <c r="S26" s="28">
        <f t="shared" si="0"/>
        <v>1231.125</v>
      </c>
      <c r="T26" s="28">
        <f t="shared" si="3"/>
        <v>14773.5</v>
      </c>
    </row>
    <row r="27" spans="1:20" ht="15">
      <c r="A27" s="29" t="s">
        <v>92</v>
      </c>
      <c r="B27" s="92" t="s">
        <v>4</v>
      </c>
      <c r="C27" s="30">
        <v>1</v>
      </c>
      <c r="D27" s="50">
        <v>1407</v>
      </c>
      <c r="E27" s="116">
        <f t="shared" si="5"/>
        <v>351.75</v>
      </c>
      <c r="F27" s="116">
        <f t="shared" si="4"/>
        <v>1758.75</v>
      </c>
      <c r="G27" s="25">
        <v>0</v>
      </c>
      <c r="H27" s="67">
        <f t="shared" si="1"/>
        <v>0</v>
      </c>
      <c r="I27" s="122">
        <v>20</v>
      </c>
      <c r="J27" s="67">
        <f t="shared" si="2"/>
        <v>351.75</v>
      </c>
      <c r="K27" s="26"/>
      <c r="L27" s="31"/>
      <c r="M27" s="31"/>
      <c r="N27" s="31"/>
      <c r="O27" s="31"/>
      <c r="P27" s="31"/>
      <c r="Q27" s="31"/>
      <c r="R27" s="31"/>
      <c r="S27" s="28">
        <f t="shared" si="0"/>
        <v>2110.5</v>
      </c>
      <c r="T27" s="28">
        <f t="shared" si="3"/>
        <v>25326</v>
      </c>
    </row>
    <row r="28" spans="1:20" s="3" customFormat="1" ht="15.75" customHeight="1">
      <c r="A28" s="102" t="s">
        <v>73</v>
      </c>
      <c r="B28" s="103"/>
      <c r="C28" s="132">
        <f>C17+C18+C19+C22+C23+C24+C25+C26+C27</f>
        <v>8</v>
      </c>
      <c r="D28" s="132">
        <f>D17+D18+D19+D22+D23+D24+D25+D26+D27</f>
        <v>14456</v>
      </c>
      <c r="E28" s="132">
        <f>E17+E18+E19+E22+E23+E24+E25+E26+E27</f>
        <v>3614</v>
      </c>
      <c r="F28" s="132">
        <f>F17+F18+F19+F22+F23+F24+F25+F26+F27</f>
        <v>16311.25</v>
      </c>
      <c r="G28" s="132"/>
      <c r="H28" s="132">
        <f aca="true" t="shared" si="6" ref="H28:T28">H17+H18+H19+H22+H23+H24+H25+H26+H27</f>
        <v>3281.5</v>
      </c>
      <c r="I28" s="132">
        <f t="shared" si="6"/>
        <v>180</v>
      </c>
      <c r="J28" s="132">
        <f t="shared" si="6"/>
        <v>3262.25</v>
      </c>
      <c r="K28" s="132">
        <f t="shared" si="6"/>
        <v>50</v>
      </c>
      <c r="L28" s="132">
        <f t="shared" si="6"/>
        <v>1246.25</v>
      </c>
      <c r="M28" s="132">
        <f t="shared" si="6"/>
        <v>0</v>
      </c>
      <c r="N28" s="132">
        <f t="shared" si="6"/>
        <v>0</v>
      </c>
      <c r="O28" s="132">
        <f t="shared" si="6"/>
        <v>0</v>
      </c>
      <c r="P28" s="132">
        <f t="shared" si="6"/>
        <v>0</v>
      </c>
      <c r="Q28" s="132">
        <f t="shared" si="6"/>
        <v>0</v>
      </c>
      <c r="R28" s="132">
        <f t="shared" si="6"/>
        <v>0</v>
      </c>
      <c r="S28" s="132">
        <f t="shared" si="6"/>
        <v>24101.25</v>
      </c>
      <c r="T28" s="132">
        <f t="shared" si="6"/>
        <v>288159.83999999997</v>
      </c>
    </row>
    <row r="29" spans="1:20" s="3" customFormat="1" ht="15.75" customHeight="1">
      <c r="A29" s="99" t="s">
        <v>74</v>
      </c>
      <c r="B29" s="100"/>
      <c r="C29" s="133">
        <f>C28+C20+C21</f>
        <v>10</v>
      </c>
      <c r="D29" s="133">
        <f>D28+D20+D21</f>
        <v>18046</v>
      </c>
      <c r="E29" s="133">
        <f>E28+E20+E21</f>
        <v>3614</v>
      </c>
      <c r="F29" s="133">
        <f>F28+F20+F21</f>
        <v>19901.25</v>
      </c>
      <c r="G29" s="133"/>
      <c r="H29" s="133">
        <f aca="true" t="shared" si="7" ref="H29:T29">H28+H20+H21</f>
        <v>3281.5</v>
      </c>
      <c r="I29" s="133">
        <f t="shared" si="7"/>
        <v>180</v>
      </c>
      <c r="J29" s="133">
        <f t="shared" si="7"/>
        <v>3262.25</v>
      </c>
      <c r="K29" s="133">
        <f t="shared" si="7"/>
        <v>150</v>
      </c>
      <c r="L29" s="133">
        <f t="shared" si="7"/>
        <v>3041.25</v>
      </c>
      <c r="M29" s="133">
        <f t="shared" si="7"/>
        <v>0</v>
      </c>
      <c r="N29" s="133">
        <f t="shared" si="7"/>
        <v>0</v>
      </c>
      <c r="O29" s="133">
        <f t="shared" si="7"/>
        <v>0</v>
      </c>
      <c r="P29" s="133">
        <f t="shared" si="7"/>
        <v>0</v>
      </c>
      <c r="Q29" s="133">
        <f t="shared" si="7"/>
        <v>0</v>
      </c>
      <c r="R29" s="133">
        <f t="shared" si="7"/>
        <v>0</v>
      </c>
      <c r="S29" s="133">
        <f t="shared" si="7"/>
        <v>29486.25</v>
      </c>
      <c r="T29" s="133">
        <f t="shared" si="7"/>
        <v>352779.83999999997</v>
      </c>
    </row>
    <row r="30" spans="1:20" ht="14.25" customHeight="1">
      <c r="A30" s="109" t="s">
        <v>6</v>
      </c>
      <c r="B30" s="52"/>
      <c r="C30" s="32"/>
      <c r="D30" s="50"/>
      <c r="E30" s="50"/>
      <c r="F30" s="50"/>
      <c r="G30" s="25"/>
      <c r="H30" s="28"/>
      <c r="I30" s="28"/>
      <c r="J30" s="28"/>
      <c r="K30" s="26"/>
      <c r="L30" s="31"/>
      <c r="M30" s="31"/>
      <c r="N30" s="31"/>
      <c r="O30" s="31"/>
      <c r="P30" s="31"/>
      <c r="Q30" s="31"/>
      <c r="R30" s="31"/>
      <c r="S30" s="28"/>
      <c r="T30" s="28"/>
    </row>
    <row r="31" spans="1:20" ht="15.75" customHeight="1">
      <c r="A31" s="29" t="s">
        <v>62</v>
      </c>
      <c r="B31" s="56" t="s">
        <v>20</v>
      </c>
      <c r="C31" s="32">
        <v>1</v>
      </c>
      <c r="D31" s="50">
        <v>1108</v>
      </c>
      <c r="E31" s="50"/>
      <c r="F31" s="116">
        <f aca="true" t="shared" si="8" ref="F31:F41">(D31+E31)*C31</f>
        <v>1108</v>
      </c>
      <c r="G31" s="25"/>
      <c r="H31" s="28"/>
      <c r="I31" s="28"/>
      <c r="J31" s="28"/>
      <c r="K31" s="26"/>
      <c r="L31" s="31"/>
      <c r="M31" s="31"/>
      <c r="N31" s="31"/>
      <c r="O31" s="31"/>
      <c r="P31" s="31"/>
      <c r="Q31" s="31"/>
      <c r="R31" s="31"/>
      <c r="S31" s="28">
        <f>F31+H31+J31+L31+N31+O31+Q31+R31</f>
        <v>1108</v>
      </c>
      <c r="T31" s="28">
        <f>S31*12</f>
        <v>13296</v>
      </c>
    </row>
    <row r="32" spans="1:20" ht="15.75" customHeight="1">
      <c r="A32" s="29" t="s">
        <v>7</v>
      </c>
      <c r="B32" s="56" t="s">
        <v>20</v>
      </c>
      <c r="C32" s="32">
        <v>1</v>
      </c>
      <c r="D32" s="50">
        <v>1108</v>
      </c>
      <c r="E32" s="50"/>
      <c r="F32" s="116">
        <f t="shared" si="8"/>
        <v>1108</v>
      </c>
      <c r="G32" s="25"/>
      <c r="H32" s="28"/>
      <c r="I32" s="28"/>
      <c r="J32" s="28"/>
      <c r="K32" s="26"/>
      <c r="L32" s="31"/>
      <c r="M32" s="31"/>
      <c r="N32" s="31"/>
      <c r="O32" s="31"/>
      <c r="P32" s="31"/>
      <c r="Q32" s="31"/>
      <c r="R32" s="31"/>
      <c r="S32" s="28">
        <f aca="true" t="shared" si="9" ref="S32:S41">F32+H32+J32+L32+N32+O32+Q32+R32</f>
        <v>1108</v>
      </c>
      <c r="T32" s="28">
        <f aca="true" t="shared" si="10" ref="T32:T41">S32*12</f>
        <v>13296</v>
      </c>
    </row>
    <row r="33" spans="1:20" ht="15.75" customHeight="1">
      <c r="A33" s="46" t="s">
        <v>101</v>
      </c>
      <c r="B33" s="55" t="s">
        <v>4</v>
      </c>
      <c r="C33" s="32">
        <v>2</v>
      </c>
      <c r="D33" s="50">
        <v>1407</v>
      </c>
      <c r="E33" s="50"/>
      <c r="F33" s="116">
        <f t="shared" si="8"/>
        <v>2814</v>
      </c>
      <c r="G33" s="25"/>
      <c r="H33" s="68"/>
      <c r="I33" s="68"/>
      <c r="J33" s="68"/>
      <c r="K33" s="26">
        <v>50</v>
      </c>
      <c r="L33" s="120">
        <f>F33*K33%</f>
        <v>1407</v>
      </c>
      <c r="M33" s="31"/>
      <c r="N33" s="31"/>
      <c r="O33" s="31"/>
      <c r="P33" s="31"/>
      <c r="Q33" s="31"/>
      <c r="R33" s="31"/>
      <c r="S33" s="28">
        <f t="shared" si="9"/>
        <v>4221</v>
      </c>
      <c r="T33" s="28">
        <f t="shared" si="10"/>
        <v>50652</v>
      </c>
    </row>
    <row r="34" spans="1:20" ht="15.75" customHeight="1">
      <c r="A34" s="29" t="s">
        <v>54</v>
      </c>
      <c r="B34" s="55" t="s">
        <v>19</v>
      </c>
      <c r="C34" s="32">
        <v>1</v>
      </c>
      <c r="D34" s="50">
        <v>1755</v>
      </c>
      <c r="E34" s="116">
        <f>D34*0.15</f>
        <v>263.25</v>
      </c>
      <c r="F34" s="116">
        <f t="shared" si="8"/>
        <v>2018.25</v>
      </c>
      <c r="G34" s="25">
        <v>30</v>
      </c>
      <c r="H34" s="68">
        <f>F34*G34/100</f>
        <v>605.475</v>
      </c>
      <c r="I34" s="68"/>
      <c r="J34" s="68"/>
      <c r="K34" s="26"/>
      <c r="L34" s="31"/>
      <c r="M34" s="31"/>
      <c r="N34" s="31"/>
      <c r="O34" s="31"/>
      <c r="P34" s="31"/>
      <c r="Q34" s="31"/>
      <c r="R34" s="31"/>
      <c r="S34" s="28">
        <f t="shared" si="9"/>
        <v>2623.725</v>
      </c>
      <c r="T34" s="28">
        <v>31484.76</v>
      </c>
    </row>
    <row r="35" spans="1:20" ht="15.75" customHeight="1">
      <c r="A35" s="29" t="s">
        <v>55</v>
      </c>
      <c r="B35" s="55" t="s">
        <v>26</v>
      </c>
      <c r="C35" s="32">
        <v>2</v>
      </c>
      <c r="D35" s="50">
        <v>1337</v>
      </c>
      <c r="E35" s="116">
        <f>D35*0.15</f>
        <v>200.54999999999998</v>
      </c>
      <c r="F35" s="116">
        <f t="shared" si="8"/>
        <v>3075.1</v>
      </c>
      <c r="G35" s="25">
        <v>30</v>
      </c>
      <c r="H35" s="68">
        <f>F35*G35/100</f>
        <v>922.53</v>
      </c>
      <c r="I35" s="68"/>
      <c r="J35" s="68"/>
      <c r="K35" s="26"/>
      <c r="L35" s="31"/>
      <c r="M35" s="31"/>
      <c r="N35" s="31"/>
      <c r="O35" s="31"/>
      <c r="P35" s="31">
        <v>10</v>
      </c>
      <c r="Q35" s="28">
        <f>F35*P35/100</f>
        <v>307.51</v>
      </c>
      <c r="R35" s="31"/>
      <c r="S35" s="28">
        <f t="shared" si="9"/>
        <v>4305.14</v>
      </c>
      <c r="T35" s="28">
        <f t="shared" si="10"/>
        <v>51661.68000000001</v>
      </c>
    </row>
    <row r="36" spans="1:20" ht="15.75" customHeight="1">
      <c r="A36" s="29" t="s">
        <v>102</v>
      </c>
      <c r="B36" s="55" t="s">
        <v>26</v>
      </c>
      <c r="C36" s="32">
        <v>1</v>
      </c>
      <c r="D36" s="50">
        <v>1337</v>
      </c>
      <c r="E36" s="50"/>
      <c r="F36" s="116">
        <f t="shared" si="8"/>
        <v>1337</v>
      </c>
      <c r="G36" s="25">
        <v>30</v>
      </c>
      <c r="H36" s="68">
        <f>F36*G36/100</f>
        <v>401.1</v>
      </c>
      <c r="I36" s="68"/>
      <c r="J36" s="68"/>
      <c r="K36" s="26"/>
      <c r="L36" s="31"/>
      <c r="M36" s="31"/>
      <c r="N36" s="31"/>
      <c r="O36" s="31"/>
      <c r="P36" s="31"/>
      <c r="Q36" s="31"/>
      <c r="R36" s="31"/>
      <c r="S36" s="28">
        <f t="shared" si="9"/>
        <v>1738.1</v>
      </c>
      <c r="T36" s="28">
        <f t="shared" si="10"/>
        <v>20857.199999999997</v>
      </c>
    </row>
    <row r="37" spans="1:20" ht="15.75" customHeight="1">
      <c r="A37" s="23" t="s">
        <v>103</v>
      </c>
      <c r="B37" s="54" t="s">
        <v>26</v>
      </c>
      <c r="C37" s="32">
        <v>1</v>
      </c>
      <c r="D37" s="50">
        <v>1337</v>
      </c>
      <c r="E37" s="50"/>
      <c r="F37" s="116">
        <f t="shared" si="8"/>
        <v>1337</v>
      </c>
      <c r="G37" s="25">
        <v>10</v>
      </c>
      <c r="H37" s="120">
        <f>F37*G37/100</f>
        <v>133.7</v>
      </c>
      <c r="I37" s="123">
        <v>50</v>
      </c>
      <c r="J37" s="129">
        <f>F37*I37/100</f>
        <v>668.5</v>
      </c>
      <c r="K37" s="26"/>
      <c r="L37" s="31"/>
      <c r="M37" s="31"/>
      <c r="N37" s="31"/>
      <c r="O37" s="31"/>
      <c r="P37" s="31"/>
      <c r="Q37" s="31"/>
      <c r="R37" s="31"/>
      <c r="S37" s="28">
        <f t="shared" si="9"/>
        <v>2139.2</v>
      </c>
      <c r="T37" s="28">
        <f t="shared" si="10"/>
        <v>25670.399999999998</v>
      </c>
    </row>
    <row r="38" spans="1:20" ht="15.75" customHeight="1">
      <c r="A38" s="23" t="s">
        <v>104</v>
      </c>
      <c r="B38" s="54" t="s">
        <v>4</v>
      </c>
      <c r="C38" s="32">
        <v>2</v>
      </c>
      <c r="D38" s="50">
        <v>1407</v>
      </c>
      <c r="E38" s="50"/>
      <c r="F38" s="116">
        <f t="shared" si="8"/>
        <v>2814</v>
      </c>
      <c r="G38" s="25"/>
      <c r="H38" s="67"/>
      <c r="I38" s="67"/>
      <c r="J38" s="67"/>
      <c r="K38" s="26"/>
      <c r="L38" s="31"/>
      <c r="M38" s="31"/>
      <c r="N38" s="31"/>
      <c r="O38" s="31"/>
      <c r="P38" s="31"/>
      <c r="Q38" s="31"/>
      <c r="R38" s="31"/>
      <c r="S38" s="28">
        <f t="shared" si="9"/>
        <v>2814</v>
      </c>
      <c r="T38" s="28">
        <f t="shared" si="10"/>
        <v>33768</v>
      </c>
    </row>
    <row r="39" spans="1:20" s="149" customFormat="1" ht="15.75" customHeight="1">
      <c r="A39" s="144" t="s">
        <v>128</v>
      </c>
      <c r="B39" s="145" t="s">
        <v>20</v>
      </c>
      <c r="C39" s="146">
        <v>1</v>
      </c>
      <c r="D39" s="95">
        <v>1407</v>
      </c>
      <c r="E39" s="95"/>
      <c r="F39" s="147">
        <f t="shared" si="8"/>
        <v>1407</v>
      </c>
      <c r="G39" s="95"/>
      <c r="H39" s="120"/>
      <c r="I39" s="120"/>
      <c r="J39" s="120"/>
      <c r="K39" s="115"/>
      <c r="L39" s="148"/>
      <c r="M39" s="148"/>
      <c r="N39" s="148"/>
      <c r="O39" s="148"/>
      <c r="P39" s="148"/>
      <c r="Q39" s="120"/>
      <c r="R39" s="148"/>
      <c r="S39" s="120">
        <f t="shared" si="9"/>
        <v>1407</v>
      </c>
      <c r="T39" s="120">
        <f t="shared" si="10"/>
        <v>16884</v>
      </c>
    </row>
    <row r="40" spans="1:20" s="149" customFormat="1" ht="15.75" customHeight="1">
      <c r="A40" s="144" t="s">
        <v>129</v>
      </c>
      <c r="B40" s="145" t="s">
        <v>4</v>
      </c>
      <c r="C40" s="146">
        <v>1</v>
      </c>
      <c r="D40" s="95">
        <v>1407</v>
      </c>
      <c r="E40" s="95"/>
      <c r="F40" s="147">
        <f t="shared" si="8"/>
        <v>1407</v>
      </c>
      <c r="G40" s="95"/>
      <c r="H40" s="120"/>
      <c r="I40" s="120"/>
      <c r="J40" s="120"/>
      <c r="K40" s="115"/>
      <c r="L40" s="148"/>
      <c r="M40" s="148"/>
      <c r="N40" s="148"/>
      <c r="O40" s="148"/>
      <c r="P40" s="148"/>
      <c r="Q40" s="120"/>
      <c r="R40" s="148"/>
      <c r="S40" s="120">
        <f t="shared" si="9"/>
        <v>1407</v>
      </c>
      <c r="T40" s="120">
        <f t="shared" si="10"/>
        <v>16884</v>
      </c>
    </row>
    <row r="41" spans="1:20" ht="16.5" customHeight="1">
      <c r="A41" s="29" t="s">
        <v>70</v>
      </c>
      <c r="B41" s="54" t="s">
        <v>24</v>
      </c>
      <c r="C41" s="32">
        <v>1</v>
      </c>
      <c r="D41" s="50">
        <v>1121</v>
      </c>
      <c r="E41" s="50"/>
      <c r="F41" s="116">
        <f t="shared" si="8"/>
        <v>1121</v>
      </c>
      <c r="G41" s="25"/>
      <c r="H41" s="68"/>
      <c r="I41" s="68"/>
      <c r="J41" s="68"/>
      <c r="K41" s="26"/>
      <c r="L41" s="31"/>
      <c r="M41" s="31"/>
      <c r="N41" s="31"/>
      <c r="O41" s="31"/>
      <c r="P41" s="31">
        <v>12</v>
      </c>
      <c r="Q41" s="28"/>
      <c r="R41" s="31"/>
      <c r="S41" s="28">
        <f t="shared" si="9"/>
        <v>1121</v>
      </c>
      <c r="T41" s="28">
        <f t="shared" si="10"/>
        <v>13452</v>
      </c>
    </row>
    <row r="42" spans="1:20" s="3" customFormat="1" ht="14.25" customHeight="1">
      <c r="A42" s="99" t="s">
        <v>75</v>
      </c>
      <c r="B42" s="104"/>
      <c r="C42" s="105">
        <f aca="true" t="shared" si="11" ref="C42:T42">SUM(C31:C41)</f>
        <v>14</v>
      </c>
      <c r="D42" s="105">
        <f t="shared" si="11"/>
        <v>14731</v>
      </c>
      <c r="E42" s="105">
        <f t="shared" si="11"/>
        <v>463.79999999999995</v>
      </c>
      <c r="F42" s="105">
        <f t="shared" si="11"/>
        <v>19546.35</v>
      </c>
      <c r="G42" s="151">
        <f t="shared" si="11"/>
        <v>100</v>
      </c>
      <c r="H42" s="105">
        <f t="shared" si="11"/>
        <v>2062.805</v>
      </c>
      <c r="I42" s="105">
        <f t="shared" si="11"/>
        <v>50</v>
      </c>
      <c r="J42" s="105">
        <f t="shared" si="11"/>
        <v>668.5</v>
      </c>
      <c r="K42" s="105">
        <f t="shared" si="11"/>
        <v>50</v>
      </c>
      <c r="L42" s="105">
        <f t="shared" si="11"/>
        <v>1407</v>
      </c>
      <c r="M42" s="105">
        <f t="shared" si="11"/>
        <v>0</v>
      </c>
      <c r="N42" s="105">
        <f t="shared" si="11"/>
        <v>0</v>
      </c>
      <c r="O42" s="105">
        <f t="shared" si="11"/>
        <v>0</v>
      </c>
      <c r="P42" s="105">
        <f t="shared" si="11"/>
        <v>22</v>
      </c>
      <c r="Q42" s="105">
        <f t="shared" si="11"/>
        <v>307.51</v>
      </c>
      <c r="R42" s="105">
        <f t="shared" si="11"/>
        <v>0</v>
      </c>
      <c r="S42" s="105">
        <f t="shared" si="11"/>
        <v>23992.165</v>
      </c>
      <c r="T42" s="105">
        <f t="shared" si="11"/>
        <v>287906.04000000004</v>
      </c>
    </row>
    <row r="43" spans="1:20" ht="15" customHeight="1">
      <c r="A43" s="109" t="s">
        <v>9</v>
      </c>
      <c r="B43" s="52"/>
      <c r="C43" s="32"/>
      <c r="D43" s="50"/>
      <c r="E43" s="50"/>
      <c r="F43" s="116"/>
      <c r="G43" s="25"/>
      <c r="H43" s="28"/>
      <c r="I43" s="28"/>
      <c r="J43" s="28"/>
      <c r="K43" s="26"/>
      <c r="L43" s="31"/>
      <c r="M43" s="31"/>
      <c r="N43" s="31"/>
      <c r="O43" s="31"/>
      <c r="P43" s="31"/>
      <c r="Q43" s="31"/>
      <c r="R43" s="31"/>
      <c r="S43" s="28"/>
      <c r="T43" s="28"/>
    </row>
    <row r="44" spans="1:20" ht="15" customHeight="1">
      <c r="A44" s="46" t="s">
        <v>59</v>
      </c>
      <c r="B44" s="56" t="s">
        <v>24</v>
      </c>
      <c r="C44" s="32">
        <v>10</v>
      </c>
      <c r="D44" s="50">
        <v>1121</v>
      </c>
      <c r="E44" s="116">
        <f>D44*25%</f>
        <v>280.25</v>
      </c>
      <c r="F44" s="116">
        <f>(D44+E44)*C44</f>
        <v>14012.5</v>
      </c>
      <c r="G44" s="25"/>
      <c r="H44" s="28"/>
      <c r="I44" s="28"/>
      <c r="J44" s="28"/>
      <c r="K44" s="26"/>
      <c r="L44" s="31"/>
      <c r="M44" s="31"/>
      <c r="N44" s="31"/>
      <c r="O44" s="119">
        <f>F44*0.18</f>
        <v>2522.25</v>
      </c>
      <c r="P44" s="31"/>
      <c r="Q44" s="31"/>
      <c r="R44" s="31"/>
      <c r="S44" s="28">
        <f>F44+H44+J44+L44+N44+O44+Q44+R44</f>
        <v>16534.75</v>
      </c>
      <c r="T44" s="28">
        <f>S44*12</f>
        <v>198417</v>
      </c>
    </row>
    <row r="45" spans="1:20" ht="15" customHeight="1">
      <c r="A45" s="29" t="s">
        <v>56</v>
      </c>
      <c r="B45" s="56" t="s">
        <v>1</v>
      </c>
      <c r="C45" s="32">
        <v>1</v>
      </c>
      <c r="D45" s="50">
        <v>1078</v>
      </c>
      <c r="E45" s="50"/>
      <c r="F45" s="116">
        <f aca="true" t="shared" si="12" ref="F45:F58">(D45+E45)*C45</f>
        <v>1078</v>
      </c>
      <c r="G45" s="25"/>
      <c r="H45" s="28"/>
      <c r="I45" s="28"/>
      <c r="J45" s="28"/>
      <c r="K45" s="26"/>
      <c r="L45" s="31"/>
      <c r="M45" s="31"/>
      <c r="N45" s="31"/>
      <c r="O45" s="31"/>
      <c r="P45" s="31"/>
      <c r="Q45" s="31"/>
      <c r="R45" s="31"/>
      <c r="S45" s="28">
        <f aca="true" t="shared" si="13" ref="S45:S58">F45+H45+J45+L45+N45+O45+Q45+R45</f>
        <v>1078</v>
      </c>
      <c r="T45" s="28">
        <f aca="true" t="shared" si="14" ref="T45:T58">S45*12</f>
        <v>12936</v>
      </c>
    </row>
    <row r="46" spans="1:20" ht="15" customHeight="1">
      <c r="A46" s="61" t="s">
        <v>71</v>
      </c>
      <c r="B46" s="56" t="s">
        <v>16</v>
      </c>
      <c r="C46" s="32">
        <v>1</v>
      </c>
      <c r="D46" s="50">
        <v>1073</v>
      </c>
      <c r="E46" s="50"/>
      <c r="F46" s="116">
        <f t="shared" si="12"/>
        <v>1073</v>
      </c>
      <c r="G46" s="25"/>
      <c r="H46" s="28"/>
      <c r="I46" s="28"/>
      <c r="J46" s="28"/>
      <c r="K46" s="26"/>
      <c r="L46" s="31"/>
      <c r="M46" s="31"/>
      <c r="N46" s="31"/>
      <c r="O46" s="31"/>
      <c r="P46" s="31"/>
      <c r="Q46" s="31"/>
      <c r="R46" s="31"/>
      <c r="S46" s="28">
        <f t="shared" si="13"/>
        <v>1073</v>
      </c>
      <c r="T46" s="28">
        <f t="shared" si="14"/>
        <v>12876</v>
      </c>
    </row>
    <row r="47" spans="1:20" ht="15" customHeight="1">
      <c r="A47" s="29" t="s">
        <v>64</v>
      </c>
      <c r="B47" s="56" t="s">
        <v>20</v>
      </c>
      <c r="C47" s="32">
        <v>2.5</v>
      </c>
      <c r="D47" s="50">
        <v>1108</v>
      </c>
      <c r="E47" s="50"/>
      <c r="F47" s="116">
        <f t="shared" si="12"/>
        <v>2770</v>
      </c>
      <c r="G47" s="25"/>
      <c r="H47" s="28"/>
      <c r="I47" s="28"/>
      <c r="J47" s="28"/>
      <c r="K47" s="26"/>
      <c r="L47" s="31"/>
      <c r="M47" s="31"/>
      <c r="N47" s="31"/>
      <c r="O47" s="31"/>
      <c r="P47" s="31">
        <v>12</v>
      </c>
      <c r="Q47" s="28"/>
      <c r="R47" s="31"/>
      <c r="S47" s="28">
        <f t="shared" si="13"/>
        <v>2770</v>
      </c>
      <c r="T47" s="28">
        <f t="shared" si="14"/>
        <v>33240</v>
      </c>
    </row>
    <row r="48" spans="1:20" ht="15" customHeight="1">
      <c r="A48" s="29" t="s">
        <v>57</v>
      </c>
      <c r="B48" s="56" t="s">
        <v>1</v>
      </c>
      <c r="C48" s="32">
        <v>2</v>
      </c>
      <c r="D48" s="50">
        <v>1078</v>
      </c>
      <c r="E48" s="50"/>
      <c r="F48" s="116">
        <f t="shared" si="12"/>
        <v>2156</v>
      </c>
      <c r="G48" s="25"/>
      <c r="H48" s="28"/>
      <c r="I48" s="28"/>
      <c r="J48" s="28"/>
      <c r="K48" s="26"/>
      <c r="L48" s="31"/>
      <c r="M48" s="31"/>
      <c r="N48" s="31"/>
      <c r="O48" s="31"/>
      <c r="P48" s="31">
        <v>12</v>
      </c>
      <c r="Q48" s="28"/>
      <c r="R48" s="31"/>
      <c r="S48" s="28">
        <f t="shared" si="13"/>
        <v>2156</v>
      </c>
      <c r="T48" s="28">
        <f t="shared" si="14"/>
        <v>25872</v>
      </c>
    </row>
    <row r="49" spans="1:20" ht="15" customHeight="1">
      <c r="A49" s="29" t="s">
        <v>14</v>
      </c>
      <c r="B49" s="56" t="s">
        <v>23</v>
      </c>
      <c r="C49" s="32">
        <v>1</v>
      </c>
      <c r="D49" s="50">
        <v>1088</v>
      </c>
      <c r="E49" s="50"/>
      <c r="F49" s="116">
        <f t="shared" si="12"/>
        <v>1088</v>
      </c>
      <c r="G49" s="25"/>
      <c r="H49" s="28"/>
      <c r="I49" s="119">
        <v>25</v>
      </c>
      <c r="J49" s="28">
        <f>F49*I49/100</f>
        <v>272</v>
      </c>
      <c r="K49" s="26"/>
      <c r="L49" s="31"/>
      <c r="M49" s="31"/>
      <c r="N49" s="31"/>
      <c r="O49" s="31"/>
      <c r="P49" s="31"/>
      <c r="Q49" s="31"/>
      <c r="R49" s="31"/>
      <c r="S49" s="28">
        <f t="shared" si="13"/>
        <v>1360</v>
      </c>
      <c r="T49" s="28">
        <f t="shared" si="14"/>
        <v>16320</v>
      </c>
    </row>
    <row r="50" spans="1:20" ht="15" customHeight="1">
      <c r="A50" s="23" t="s">
        <v>63</v>
      </c>
      <c r="B50" s="56" t="s">
        <v>20</v>
      </c>
      <c r="C50" s="32">
        <v>2</v>
      </c>
      <c r="D50" s="50">
        <v>1108</v>
      </c>
      <c r="E50" s="50"/>
      <c r="F50" s="116">
        <f t="shared" si="12"/>
        <v>2216</v>
      </c>
      <c r="G50" s="25"/>
      <c r="H50" s="28"/>
      <c r="I50" s="28"/>
      <c r="J50" s="28"/>
      <c r="K50" s="26"/>
      <c r="L50" s="31"/>
      <c r="M50" s="31"/>
      <c r="N50" s="31"/>
      <c r="O50" s="31"/>
      <c r="P50" s="31"/>
      <c r="Q50" s="31"/>
      <c r="R50" s="31"/>
      <c r="S50" s="28">
        <f t="shared" si="13"/>
        <v>2216</v>
      </c>
      <c r="T50" s="28">
        <f t="shared" si="14"/>
        <v>26592</v>
      </c>
    </row>
    <row r="51" spans="1:20" ht="15.75" customHeight="1">
      <c r="A51" s="29" t="s">
        <v>10</v>
      </c>
      <c r="B51" s="54" t="s">
        <v>23</v>
      </c>
      <c r="C51" s="32">
        <v>1</v>
      </c>
      <c r="D51" s="50">
        <v>1088</v>
      </c>
      <c r="E51" s="50"/>
      <c r="F51" s="116">
        <f t="shared" si="12"/>
        <v>1088</v>
      </c>
      <c r="G51" s="25"/>
      <c r="H51" s="68"/>
      <c r="I51" s="68"/>
      <c r="J51" s="68"/>
      <c r="K51" s="26"/>
      <c r="L51" s="31"/>
      <c r="M51" s="31"/>
      <c r="N51" s="31"/>
      <c r="O51" s="31"/>
      <c r="P51" s="31"/>
      <c r="Q51" s="31"/>
      <c r="R51" s="31"/>
      <c r="S51" s="28">
        <f t="shared" si="13"/>
        <v>1088</v>
      </c>
      <c r="T51" s="28">
        <f t="shared" si="14"/>
        <v>13056</v>
      </c>
    </row>
    <row r="52" spans="1:20" ht="15.75" customHeight="1">
      <c r="A52" s="29" t="s">
        <v>11</v>
      </c>
      <c r="B52" s="54" t="s">
        <v>23</v>
      </c>
      <c r="C52" s="32">
        <v>1</v>
      </c>
      <c r="D52" s="50">
        <v>1088</v>
      </c>
      <c r="E52" s="50"/>
      <c r="F52" s="116">
        <f t="shared" si="12"/>
        <v>1088</v>
      </c>
      <c r="G52" s="25"/>
      <c r="H52" s="68"/>
      <c r="I52" s="68"/>
      <c r="J52" s="68"/>
      <c r="K52" s="26"/>
      <c r="L52" s="31"/>
      <c r="M52" s="31"/>
      <c r="N52" s="31"/>
      <c r="O52" s="31"/>
      <c r="P52" s="31"/>
      <c r="Q52" s="31"/>
      <c r="R52" s="31"/>
      <c r="S52" s="28">
        <f t="shared" si="13"/>
        <v>1088</v>
      </c>
      <c r="T52" s="28">
        <f t="shared" si="14"/>
        <v>13056</v>
      </c>
    </row>
    <row r="53" spans="1:20" ht="15.75" customHeight="1">
      <c r="A53" s="29" t="s">
        <v>72</v>
      </c>
      <c r="B53" s="54" t="s">
        <v>1</v>
      </c>
      <c r="C53" s="32">
        <v>1</v>
      </c>
      <c r="D53" s="50">
        <v>1078</v>
      </c>
      <c r="E53" s="50"/>
      <c r="F53" s="116">
        <f t="shared" si="12"/>
        <v>1078</v>
      </c>
      <c r="G53" s="25"/>
      <c r="H53" s="68"/>
      <c r="I53" s="68"/>
      <c r="J53" s="68"/>
      <c r="K53" s="26"/>
      <c r="L53" s="31"/>
      <c r="M53" s="31"/>
      <c r="N53" s="31"/>
      <c r="O53" s="31"/>
      <c r="P53" s="31">
        <v>12</v>
      </c>
      <c r="Q53" s="28">
        <f>F53*P53/100</f>
        <v>129.36</v>
      </c>
      <c r="R53" s="31"/>
      <c r="S53" s="28">
        <f t="shared" si="13"/>
        <v>1207.3600000000001</v>
      </c>
      <c r="T53" s="28">
        <f t="shared" si="14"/>
        <v>14488.320000000002</v>
      </c>
    </row>
    <row r="54" spans="1:20" ht="15.75" customHeight="1">
      <c r="A54" s="29" t="s">
        <v>58</v>
      </c>
      <c r="B54" s="54" t="s">
        <v>1</v>
      </c>
      <c r="C54" s="32">
        <v>2</v>
      </c>
      <c r="D54" s="50">
        <v>1078</v>
      </c>
      <c r="E54" s="50"/>
      <c r="F54" s="116">
        <f t="shared" si="12"/>
        <v>2156</v>
      </c>
      <c r="G54" s="25"/>
      <c r="H54" s="68"/>
      <c r="I54" s="68"/>
      <c r="J54" s="68"/>
      <c r="K54" s="26"/>
      <c r="L54" s="31"/>
      <c r="M54" s="31"/>
      <c r="N54" s="31"/>
      <c r="O54" s="28">
        <f>F54*0.18</f>
        <v>388.08</v>
      </c>
      <c r="P54" s="31">
        <v>12</v>
      </c>
      <c r="Q54" s="28"/>
      <c r="R54" s="31"/>
      <c r="S54" s="28">
        <f t="shared" si="13"/>
        <v>2544.08</v>
      </c>
      <c r="T54" s="28">
        <f t="shared" si="14"/>
        <v>30528.96</v>
      </c>
    </row>
    <row r="55" spans="1:20" ht="15">
      <c r="A55" s="29" t="s">
        <v>99</v>
      </c>
      <c r="B55" s="54" t="s">
        <v>1</v>
      </c>
      <c r="C55" s="32">
        <v>6</v>
      </c>
      <c r="D55" s="50">
        <v>1078</v>
      </c>
      <c r="E55" s="50"/>
      <c r="F55" s="116">
        <f t="shared" si="12"/>
        <v>6468</v>
      </c>
      <c r="G55" s="25"/>
      <c r="H55" s="68"/>
      <c r="I55" s="68"/>
      <c r="J55" s="68"/>
      <c r="K55" s="26"/>
      <c r="L55" s="31"/>
      <c r="M55" s="31"/>
      <c r="N55" s="31"/>
      <c r="O55" s="28">
        <f>F55*0.18</f>
        <v>1164.24</v>
      </c>
      <c r="P55" s="31">
        <v>12</v>
      </c>
      <c r="Q55" s="28"/>
      <c r="R55" s="31"/>
      <c r="S55" s="28">
        <f t="shared" si="13"/>
        <v>7632.24</v>
      </c>
      <c r="T55" s="28">
        <f>S55*6</f>
        <v>45793.44</v>
      </c>
    </row>
    <row r="56" spans="1:20" ht="15.75" customHeight="1">
      <c r="A56" s="29" t="s">
        <v>100</v>
      </c>
      <c r="B56" s="54" t="s">
        <v>16</v>
      </c>
      <c r="C56" s="32">
        <v>8.25</v>
      </c>
      <c r="D56" s="50">
        <v>1073</v>
      </c>
      <c r="E56" s="50"/>
      <c r="F56" s="116">
        <f t="shared" si="12"/>
        <v>8852.25</v>
      </c>
      <c r="G56" s="25"/>
      <c r="H56" s="35"/>
      <c r="I56" s="35"/>
      <c r="J56" s="35"/>
      <c r="K56" s="26"/>
      <c r="L56" s="31"/>
      <c r="M56" s="31"/>
      <c r="N56" s="67"/>
      <c r="O56" s="28"/>
      <c r="P56" s="115">
        <v>10</v>
      </c>
      <c r="Q56" s="28">
        <f>F56*P56/100</f>
        <v>885.225</v>
      </c>
      <c r="R56" s="67"/>
      <c r="S56" s="28">
        <f t="shared" si="13"/>
        <v>9737.475</v>
      </c>
      <c r="T56" s="28">
        <f t="shared" si="14"/>
        <v>116849.70000000001</v>
      </c>
    </row>
    <row r="57" spans="1:20" ht="15.75" customHeight="1">
      <c r="A57" s="29" t="s">
        <v>12</v>
      </c>
      <c r="B57" s="54" t="s">
        <v>16</v>
      </c>
      <c r="C57" s="32">
        <v>3</v>
      </c>
      <c r="D57" s="50">
        <v>1073</v>
      </c>
      <c r="E57" s="50"/>
      <c r="F57" s="116">
        <f t="shared" si="12"/>
        <v>3219</v>
      </c>
      <c r="G57" s="25"/>
      <c r="H57" s="68"/>
      <c r="I57" s="68"/>
      <c r="J57" s="68"/>
      <c r="K57" s="26"/>
      <c r="L57" s="31"/>
      <c r="M57" s="31"/>
      <c r="N57" s="31"/>
      <c r="O57" s="28"/>
      <c r="P57" s="31">
        <v>10</v>
      </c>
      <c r="Q57" s="28">
        <f>F57*P57/100</f>
        <v>321.9</v>
      </c>
      <c r="R57" s="31"/>
      <c r="S57" s="28">
        <f t="shared" si="13"/>
        <v>3540.9</v>
      </c>
      <c r="T57" s="28">
        <f t="shared" si="14"/>
        <v>42490.8</v>
      </c>
    </row>
    <row r="58" spans="1:20" ht="15.75" customHeight="1">
      <c r="A58" s="29" t="s">
        <v>13</v>
      </c>
      <c r="B58" s="54" t="s">
        <v>16</v>
      </c>
      <c r="C58" s="32">
        <v>3.5</v>
      </c>
      <c r="D58" s="50">
        <v>1073</v>
      </c>
      <c r="E58" s="51"/>
      <c r="F58" s="116">
        <f t="shared" si="12"/>
        <v>3755.5</v>
      </c>
      <c r="G58" s="33"/>
      <c r="H58" s="68"/>
      <c r="I58" s="68"/>
      <c r="J58" s="68"/>
      <c r="K58" s="26"/>
      <c r="L58" s="67"/>
      <c r="M58" s="49"/>
      <c r="N58" s="67"/>
      <c r="O58" s="28">
        <f>F58*0.18</f>
        <v>675.99</v>
      </c>
      <c r="P58" s="67"/>
      <c r="Q58" s="31"/>
      <c r="R58" s="67"/>
      <c r="S58" s="28">
        <f t="shared" si="13"/>
        <v>4431.49</v>
      </c>
      <c r="T58" s="28">
        <f t="shared" si="14"/>
        <v>53177.88</v>
      </c>
    </row>
    <row r="59" spans="1:20" s="3" customFormat="1" ht="15" customHeight="1">
      <c r="A59" s="99" t="s">
        <v>76</v>
      </c>
      <c r="B59" s="99"/>
      <c r="C59" s="101">
        <f>SUM(C44:C58)</f>
        <v>45.25</v>
      </c>
      <c r="D59" s="101">
        <f aca="true" t="shared" si="15" ref="D59:T59">SUM(D44:D58)</f>
        <v>16283</v>
      </c>
      <c r="E59" s="101">
        <f t="shared" si="15"/>
        <v>280.25</v>
      </c>
      <c r="F59" s="101">
        <f t="shared" si="15"/>
        <v>52098.25</v>
      </c>
      <c r="G59" s="101">
        <f t="shared" si="15"/>
        <v>0</v>
      </c>
      <c r="H59" s="101">
        <f t="shared" si="15"/>
        <v>0</v>
      </c>
      <c r="I59" s="101">
        <f t="shared" si="15"/>
        <v>25</v>
      </c>
      <c r="J59" s="101">
        <f t="shared" si="15"/>
        <v>272</v>
      </c>
      <c r="K59" s="101">
        <f t="shared" si="15"/>
        <v>0</v>
      </c>
      <c r="L59" s="101">
        <f t="shared" si="15"/>
        <v>0</v>
      </c>
      <c r="M59" s="101">
        <f t="shared" si="15"/>
        <v>0</v>
      </c>
      <c r="N59" s="101">
        <f t="shared" si="15"/>
        <v>0</v>
      </c>
      <c r="O59" s="101">
        <f t="shared" si="15"/>
        <v>4750.5599999999995</v>
      </c>
      <c r="P59" s="150">
        <f t="shared" si="15"/>
        <v>80</v>
      </c>
      <c r="Q59" s="101">
        <f t="shared" si="15"/>
        <v>1336.4850000000001</v>
      </c>
      <c r="R59" s="101">
        <f t="shared" si="15"/>
        <v>0</v>
      </c>
      <c r="S59" s="101">
        <f t="shared" si="15"/>
        <v>58457.295</v>
      </c>
      <c r="T59" s="101">
        <f t="shared" si="15"/>
        <v>655694.1000000001</v>
      </c>
    </row>
    <row r="60" spans="1:20" s="69" customFormat="1" ht="15.75" customHeight="1">
      <c r="A60" s="106" t="s">
        <v>77</v>
      </c>
      <c r="B60" s="106"/>
      <c r="C60" s="107">
        <f aca="true" t="shared" si="16" ref="C60:T60">C59+C42+C29</f>
        <v>69.25</v>
      </c>
      <c r="D60" s="107">
        <f t="shared" si="16"/>
        <v>49060</v>
      </c>
      <c r="E60" s="107">
        <f t="shared" si="16"/>
        <v>4358.05</v>
      </c>
      <c r="F60" s="107">
        <f t="shared" si="16"/>
        <v>91545.85</v>
      </c>
      <c r="G60" s="152">
        <f t="shared" si="16"/>
        <v>100</v>
      </c>
      <c r="H60" s="107">
        <f t="shared" si="16"/>
        <v>5344.305</v>
      </c>
      <c r="I60" s="107">
        <f t="shared" si="16"/>
        <v>255</v>
      </c>
      <c r="J60" s="107">
        <f t="shared" si="16"/>
        <v>4202.75</v>
      </c>
      <c r="K60" s="152">
        <f t="shared" si="16"/>
        <v>200</v>
      </c>
      <c r="L60" s="107">
        <f t="shared" si="16"/>
        <v>4448.25</v>
      </c>
      <c r="M60" s="107">
        <f t="shared" si="16"/>
        <v>0</v>
      </c>
      <c r="N60" s="107">
        <f t="shared" si="16"/>
        <v>0</v>
      </c>
      <c r="O60" s="107">
        <f t="shared" si="16"/>
        <v>4750.5599999999995</v>
      </c>
      <c r="P60" s="152">
        <f t="shared" si="16"/>
        <v>102</v>
      </c>
      <c r="Q60" s="107">
        <f t="shared" si="16"/>
        <v>1643.9950000000001</v>
      </c>
      <c r="R60" s="107">
        <f t="shared" si="16"/>
        <v>0</v>
      </c>
      <c r="S60" s="107">
        <f t="shared" si="16"/>
        <v>111935.70999999999</v>
      </c>
      <c r="T60" s="107">
        <f t="shared" si="16"/>
        <v>1296379.98</v>
      </c>
    </row>
    <row r="61" spans="1:20" ht="15.75" customHeight="1">
      <c r="A61" s="29" t="s">
        <v>78</v>
      </c>
      <c r="B61" s="64"/>
      <c r="C61" s="35">
        <v>24.03</v>
      </c>
      <c r="D61" s="50"/>
      <c r="E61" s="50"/>
      <c r="F61" s="50"/>
      <c r="G61" s="25"/>
      <c r="H61" s="28"/>
      <c r="I61" s="28"/>
      <c r="J61" s="28"/>
      <c r="K61" s="26"/>
      <c r="L61" s="31"/>
      <c r="M61" s="31"/>
      <c r="N61" s="31"/>
      <c r="O61" s="31"/>
      <c r="P61" s="31"/>
      <c r="Q61" s="31"/>
      <c r="R61" s="31"/>
      <c r="S61" s="128">
        <v>54504.51</v>
      </c>
      <c r="T61" s="128">
        <f>S61*12</f>
        <v>654054.12</v>
      </c>
    </row>
    <row r="62" spans="1:32" ht="15.75" customHeight="1">
      <c r="A62" s="34" t="s">
        <v>66</v>
      </c>
      <c r="B62" s="34"/>
      <c r="C62" s="24"/>
      <c r="D62" s="25"/>
      <c r="E62" s="25"/>
      <c r="F62" s="25"/>
      <c r="G62" s="25"/>
      <c r="H62" s="35"/>
      <c r="I62" s="35"/>
      <c r="J62" s="35"/>
      <c r="K62" s="24"/>
      <c r="L62" s="24"/>
      <c r="M62" s="24"/>
      <c r="N62" s="24"/>
      <c r="O62" s="24"/>
      <c r="P62" s="24"/>
      <c r="Q62" s="24"/>
      <c r="R62" s="24"/>
      <c r="S62" s="65">
        <v>10855.8</v>
      </c>
      <c r="T62" s="128">
        <f>S62*12</f>
        <v>130269.59999999999</v>
      </c>
      <c r="Z62" s="37"/>
      <c r="AA62" s="38"/>
      <c r="AB62" s="8"/>
      <c r="AC62" s="3"/>
      <c r="AD62" s="6"/>
      <c r="AE62" s="6"/>
      <c r="AF62" s="7"/>
    </row>
    <row r="63" spans="1:20" ht="15.75" customHeight="1">
      <c r="A63" s="34" t="s">
        <v>79</v>
      </c>
      <c r="B63" s="34"/>
      <c r="C63" s="126">
        <v>22.5</v>
      </c>
      <c r="D63" s="25"/>
      <c r="E63" s="25"/>
      <c r="F63" s="25"/>
      <c r="G63" s="25"/>
      <c r="H63" s="35"/>
      <c r="I63" s="35"/>
      <c r="J63" s="35"/>
      <c r="K63" s="24"/>
      <c r="L63" s="24"/>
      <c r="M63" s="24"/>
      <c r="N63" s="24"/>
      <c r="O63" s="24"/>
      <c r="P63" s="24"/>
      <c r="Q63" s="24"/>
      <c r="R63" s="24"/>
      <c r="S63" s="65">
        <v>46002.24</v>
      </c>
      <c r="T63" s="128">
        <f>S63*12</f>
        <v>552026.88</v>
      </c>
    </row>
    <row r="64" spans="1:20" ht="15.75" customHeight="1">
      <c r="A64" s="34" t="s">
        <v>67</v>
      </c>
      <c r="B64" s="34"/>
      <c r="C64" s="24"/>
      <c r="D64" s="25"/>
      <c r="E64" s="25"/>
      <c r="F64" s="25"/>
      <c r="G64" s="25"/>
      <c r="H64" s="35"/>
      <c r="I64" s="35"/>
      <c r="J64" s="35"/>
      <c r="K64" s="24"/>
      <c r="L64" s="24"/>
      <c r="M64" s="24"/>
      <c r="N64" s="24"/>
      <c r="O64" s="24"/>
      <c r="P64" s="24"/>
      <c r="Q64" s="24"/>
      <c r="R64" s="24"/>
      <c r="S64" s="65">
        <v>8983.51</v>
      </c>
      <c r="T64" s="128">
        <f>S64*12</f>
        <v>107802.12</v>
      </c>
    </row>
    <row r="65" spans="1:20" ht="15.75" customHeight="1">
      <c r="A65" s="34" t="s">
        <v>80</v>
      </c>
      <c r="B65" s="34"/>
      <c r="C65" s="36"/>
      <c r="D65" s="25"/>
      <c r="E65" s="25"/>
      <c r="F65" s="25"/>
      <c r="G65" s="25"/>
      <c r="H65" s="35"/>
      <c r="I65" s="35"/>
      <c r="J65" s="35"/>
      <c r="K65" s="24"/>
      <c r="L65" s="24"/>
      <c r="M65" s="24"/>
      <c r="N65" s="24"/>
      <c r="O65" s="24"/>
      <c r="P65" s="24"/>
      <c r="Q65" s="24"/>
      <c r="R65" s="24"/>
      <c r="S65" s="65"/>
      <c r="T65" s="66"/>
    </row>
    <row r="66" spans="1:20" ht="15.75" customHeight="1">
      <c r="A66" s="34" t="s">
        <v>108</v>
      </c>
      <c r="B66" s="34"/>
      <c r="C66" s="24"/>
      <c r="D66" s="25"/>
      <c r="E66" s="25"/>
      <c r="F66" s="25"/>
      <c r="G66" s="25"/>
      <c r="H66" s="35"/>
      <c r="I66" s="35"/>
      <c r="J66" s="35"/>
      <c r="K66" s="24"/>
      <c r="L66" s="24"/>
      <c r="M66" s="24"/>
      <c r="N66" s="24"/>
      <c r="O66" s="24"/>
      <c r="P66" s="24"/>
      <c r="Q66" s="24"/>
      <c r="R66" s="24"/>
      <c r="S66" s="65"/>
      <c r="T66" s="66"/>
    </row>
    <row r="67" spans="1:31" ht="15.75" customHeight="1">
      <c r="A67" s="34" t="s">
        <v>68</v>
      </c>
      <c r="B67" s="34"/>
      <c r="C67" s="36"/>
      <c r="D67" s="25"/>
      <c r="E67" s="25"/>
      <c r="F67" s="25"/>
      <c r="G67" s="25"/>
      <c r="H67" s="35"/>
      <c r="I67" s="35"/>
      <c r="J67" s="35"/>
      <c r="K67" s="24"/>
      <c r="L67" s="24"/>
      <c r="M67" s="24"/>
      <c r="N67" s="24"/>
      <c r="O67" s="24"/>
      <c r="P67" s="24"/>
      <c r="Q67" s="24"/>
      <c r="R67" s="24"/>
      <c r="S67" s="65"/>
      <c r="T67" s="65"/>
      <c r="X67" s="88"/>
      <c r="Y67" s="9"/>
      <c r="Z67" s="81"/>
      <c r="AA67" s="86"/>
      <c r="AB67" s="80"/>
      <c r="AC67" s="10"/>
      <c r="AD67" s="10"/>
      <c r="AE67" s="87"/>
    </row>
    <row r="68" spans="1:20" ht="15.75" customHeight="1">
      <c r="A68" s="34" t="s">
        <v>130</v>
      </c>
      <c r="B68" s="34"/>
      <c r="C68" s="36"/>
      <c r="D68" s="25"/>
      <c r="E68" s="25"/>
      <c r="F68" s="25"/>
      <c r="G68" s="25"/>
      <c r="H68" s="35"/>
      <c r="I68" s="35"/>
      <c r="J68" s="35"/>
      <c r="K68" s="24"/>
      <c r="L68" s="24"/>
      <c r="M68" s="24"/>
      <c r="N68" s="24"/>
      <c r="O68" s="24"/>
      <c r="P68" s="24"/>
      <c r="Q68" s="24"/>
      <c r="R68" s="24"/>
      <c r="S68" s="65"/>
      <c r="T68" s="125"/>
    </row>
    <row r="69" spans="1:31" ht="15.75" customHeight="1">
      <c r="A69" s="34" t="s">
        <v>33</v>
      </c>
      <c r="B69" s="34"/>
      <c r="C69" s="36"/>
      <c r="D69" s="25"/>
      <c r="E69" s="25"/>
      <c r="F69" s="25"/>
      <c r="G69" s="25"/>
      <c r="H69" s="35"/>
      <c r="I69" s="35"/>
      <c r="J69" s="35"/>
      <c r="K69" s="24"/>
      <c r="L69" s="24"/>
      <c r="M69" s="24"/>
      <c r="N69" s="24"/>
      <c r="O69" s="24"/>
      <c r="P69" s="24"/>
      <c r="Q69" s="24"/>
      <c r="R69" s="24"/>
      <c r="S69" s="65"/>
      <c r="T69" s="65">
        <v>75259</v>
      </c>
      <c r="Y69" s="37"/>
      <c r="Z69" s="38"/>
      <c r="AA69" s="8"/>
      <c r="AB69" s="3"/>
      <c r="AC69" s="6"/>
      <c r="AD69" s="6"/>
      <c r="AE69" s="7"/>
    </row>
    <row r="70" spans="1:20" ht="15.75" customHeight="1">
      <c r="A70" s="34" t="s">
        <v>81</v>
      </c>
      <c r="B70" s="93"/>
      <c r="C70" s="94"/>
      <c r="D70" s="95"/>
      <c r="E70" s="95"/>
      <c r="F70" s="95"/>
      <c r="G70" s="95"/>
      <c r="H70" s="96"/>
      <c r="I70" s="96"/>
      <c r="J70" s="96"/>
      <c r="K70" s="97"/>
      <c r="L70" s="97"/>
      <c r="M70" s="97"/>
      <c r="N70" s="97"/>
      <c r="O70" s="97"/>
      <c r="P70" s="97"/>
      <c r="Q70" s="97"/>
      <c r="R70" s="97"/>
      <c r="S70" s="98"/>
      <c r="T70" s="98"/>
    </row>
    <row r="71" spans="1:20" ht="15.75" customHeight="1">
      <c r="A71" s="34" t="s">
        <v>118</v>
      </c>
      <c r="B71" s="93"/>
      <c r="C71" s="94"/>
      <c r="D71" s="95"/>
      <c r="E71" s="95"/>
      <c r="F71" s="95"/>
      <c r="G71" s="95"/>
      <c r="H71" s="96"/>
      <c r="I71" s="96"/>
      <c r="J71" s="96"/>
      <c r="K71" s="97"/>
      <c r="L71" s="97"/>
      <c r="M71" s="97"/>
      <c r="N71" s="97"/>
      <c r="O71" s="97"/>
      <c r="P71" s="97"/>
      <c r="Q71" s="97"/>
      <c r="R71" s="97"/>
      <c r="S71" s="98"/>
      <c r="T71" s="98"/>
    </row>
    <row r="72" spans="1:20" s="3" customFormat="1" ht="15.75" customHeight="1">
      <c r="A72" s="110" t="s">
        <v>65</v>
      </c>
      <c r="B72" s="111"/>
      <c r="C72" s="154">
        <v>115.28</v>
      </c>
      <c r="D72" s="112"/>
      <c r="E72" s="112"/>
      <c r="F72" s="112"/>
      <c r="G72" s="112"/>
      <c r="H72" s="113"/>
      <c r="I72" s="113"/>
      <c r="J72" s="113"/>
      <c r="K72" s="114"/>
      <c r="L72" s="114"/>
      <c r="M72" s="114"/>
      <c r="N72" s="114"/>
      <c r="O72" s="114"/>
      <c r="P72" s="114"/>
      <c r="Q72" s="114"/>
      <c r="R72" s="114"/>
      <c r="S72" s="153">
        <v>233772.32</v>
      </c>
      <c r="T72" s="153">
        <v>2880530.36</v>
      </c>
    </row>
    <row r="73" spans="1:30" s="3" customFormat="1" ht="15.75" customHeight="1">
      <c r="A73" s="6"/>
      <c r="B73" s="6"/>
      <c r="C73" s="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8"/>
      <c r="T73" s="127"/>
      <c r="V73" s="6"/>
      <c r="W73" s="6"/>
      <c r="X73" s="7"/>
      <c r="Y73" s="6"/>
      <c r="Z73" s="6"/>
      <c r="AA73" s="7"/>
      <c r="AB73" s="6"/>
      <c r="AC73" s="6"/>
      <c r="AD73" s="7"/>
    </row>
    <row r="74" spans="1:24" s="3" customFormat="1" ht="15.75" customHeight="1">
      <c r="A74" s="6"/>
      <c r="B74" s="85"/>
      <c r="C74" s="239" t="s">
        <v>35</v>
      </c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85"/>
      <c r="U74" s="85"/>
      <c r="V74" s="85"/>
      <c r="W74" s="85"/>
      <c r="X74" s="85"/>
    </row>
    <row r="75" spans="1:20" s="3" customFormat="1" ht="15.75" customHeight="1">
      <c r="A75" s="9" t="s">
        <v>15</v>
      </c>
      <c r="B75" s="82"/>
      <c r="C75" s="82" t="s">
        <v>106</v>
      </c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3"/>
      <c r="T75" s="8"/>
    </row>
    <row r="76" spans="2:20" s="3" customFormat="1" ht="15.75" customHeight="1">
      <c r="B76" s="84"/>
      <c r="C76" s="239" t="s">
        <v>34</v>
      </c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79"/>
      <c r="P76" s="79"/>
      <c r="Q76" s="79"/>
      <c r="R76" s="79"/>
      <c r="S76" s="83"/>
      <c r="T76" s="8"/>
    </row>
    <row r="77" spans="1:20" s="3" customFormat="1" ht="15.75" customHeight="1">
      <c r="A77" s="9"/>
      <c r="B77" s="84"/>
      <c r="C77" s="239" t="s">
        <v>127</v>
      </c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79"/>
      <c r="P77" s="79"/>
      <c r="Q77" s="79"/>
      <c r="R77" s="79"/>
      <c r="S77" s="83"/>
      <c r="T77" s="8"/>
    </row>
    <row r="78" spans="1:20" ht="15.75" customHeight="1">
      <c r="A78" s="10"/>
      <c r="C78" s="27" t="s">
        <v>107</v>
      </c>
      <c r="D78" s="27"/>
      <c r="E78" s="27"/>
      <c r="F78" s="27"/>
      <c r="G78" s="27"/>
      <c r="K78" s="27"/>
      <c r="L78" s="27"/>
      <c r="M78" s="27"/>
      <c r="S78" s="40"/>
      <c r="T78" s="40"/>
    </row>
    <row r="79" spans="1:20" ht="15.75" customHeight="1">
      <c r="A79" s="78"/>
      <c r="B79" s="4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</row>
    <row r="80" spans="1:20" ht="11.25" customHeight="1">
      <c r="A80" s="47" t="s">
        <v>114</v>
      </c>
      <c r="B80" s="47"/>
      <c r="C80" s="27"/>
      <c r="D80" s="27"/>
      <c r="E80" s="27"/>
      <c r="F80" s="27"/>
      <c r="G80" s="27"/>
      <c r="H80" s="27"/>
      <c r="I80" s="27"/>
      <c r="J80" s="27"/>
      <c r="K80" s="27"/>
      <c r="L80" s="27" t="s">
        <v>115</v>
      </c>
      <c r="M80" s="27"/>
      <c r="N80" s="27"/>
      <c r="O80" s="27"/>
      <c r="P80" s="27"/>
      <c r="Q80" s="27"/>
      <c r="R80" s="27"/>
      <c r="S80" s="27"/>
      <c r="T80" s="27"/>
    </row>
    <row r="81" spans="1:20" ht="11.25" customHeight="1">
      <c r="A81" s="47"/>
      <c r="B81" s="4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</row>
    <row r="82" spans="1:20" ht="15.75" customHeight="1">
      <c r="A82" s="47"/>
      <c r="B82" s="41"/>
      <c r="C82" s="20"/>
      <c r="D82" s="27"/>
      <c r="E82" s="27"/>
      <c r="F82" s="27"/>
      <c r="G82" s="12"/>
      <c r="H82" s="27"/>
      <c r="I82" s="27"/>
      <c r="J82" s="27"/>
      <c r="K82" s="12"/>
      <c r="L82" s="12"/>
      <c r="M82" s="12"/>
      <c r="N82" s="27"/>
      <c r="O82" s="27"/>
      <c r="P82" s="27"/>
      <c r="Q82" s="27"/>
      <c r="R82" s="27"/>
      <c r="S82" s="27"/>
      <c r="T82" s="12"/>
    </row>
    <row r="83" spans="1:20" ht="11.25" customHeight="1">
      <c r="A83" s="41" t="s">
        <v>36</v>
      </c>
      <c r="B83" s="11"/>
      <c r="C83" s="20"/>
      <c r="D83" s="12"/>
      <c r="E83" s="12"/>
      <c r="F83" s="12"/>
      <c r="G83" s="12"/>
      <c r="H83" s="12"/>
      <c r="I83" s="12"/>
      <c r="J83" s="12"/>
      <c r="K83" s="12"/>
      <c r="L83" s="12" t="s">
        <v>95</v>
      </c>
      <c r="M83" s="12"/>
      <c r="N83" s="12"/>
      <c r="O83" s="12"/>
      <c r="P83" s="12"/>
      <c r="Q83" s="12"/>
      <c r="R83" s="12"/>
      <c r="S83" s="12"/>
      <c r="T83" s="12"/>
    </row>
    <row r="84" spans="1:20" ht="11.25" customHeight="1">
      <c r="A84" s="11"/>
      <c r="B84" s="11"/>
      <c r="C84" s="20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9"/>
      <c r="T84" s="19"/>
    </row>
    <row r="85" spans="1:20" ht="11.25" customHeight="1">
      <c r="A85" s="11"/>
      <c r="B85" s="11"/>
      <c r="C85" s="20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9"/>
      <c r="T85" s="19"/>
    </row>
    <row r="86" spans="1:20" ht="11.25" customHeight="1">
      <c r="A86" s="11"/>
      <c r="B86" s="11"/>
      <c r="C86" s="20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9"/>
      <c r="T86" s="19"/>
    </row>
    <row r="87" spans="1:20" ht="11.25" customHeight="1">
      <c r="A87" s="11"/>
      <c r="B87" s="11"/>
      <c r="C87" s="20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9"/>
      <c r="T87" s="19"/>
    </row>
    <row r="88" spans="1:20" ht="11.25" customHeight="1">
      <c r="A88" s="11"/>
      <c r="B88" s="11"/>
      <c r="C88" s="20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9"/>
      <c r="T88" s="19"/>
    </row>
    <row r="89" spans="1:20" ht="11.25" customHeight="1">
      <c r="A89" s="11"/>
      <c r="B89" s="11"/>
      <c r="C89" s="20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9"/>
      <c r="T89" s="19"/>
    </row>
    <row r="90" spans="1:20" ht="11.25" customHeight="1">
      <c r="A90" s="11"/>
      <c r="B90" s="11"/>
      <c r="C90" s="20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9"/>
      <c r="T90" s="19"/>
    </row>
    <row r="91" spans="1:20" ht="11.25" customHeight="1">
      <c r="A91" s="11"/>
      <c r="B91" s="11"/>
      <c r="C91" s="20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9"/>
      <c r="T91" s="19"/>
    </row>
    <row r="92" spans="1:20" ht="11.25" customHeight="1">
      <c r="A92" s="11"/>
      <c r="B92" s="11"/>
      <c r="C92" s="20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9"/>
      <c r="T92" s="19"/>
    </row>
    <row r="93" spans="1:20" ht="11.25" customHeight="1">
      <c r="A93" s="11"/>
      <c r="B93" s="11"/>
      <c r="C93" s="20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9"/>
      <c r="T93" s="19"/>
    </row>
    <row r="94" spans="1:20" ht="11.25" customHeight="1">
      <c r="A94" s="11"/>
      <c r="B94" s="11"/>
      <c r="C94" s="20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9"/>
      <c r="T94" s="19"/>
    </row>
    <row r="95" spans="1:20" ht="11.25" customHeight="1">
      <c r="A95" s="11"/>
      <c r="B95" s="11"/>
      <c r="C95" s="20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9"/>
      <c r="T95" s="19"/>
    </row>
    <row r="96" spans="1:20" ht="11.25" customHeight="1">
      <c r="A96" s="11"/>
      <c r="B96" s="11"/>
      <c r="C96" s="20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ht="11.25" customHeight="1">
      <c r="A97" s="11"/>
      <c r="B97" s="11"/>
      <c r="C97" s="20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ht="11.25" customHeight="1">
      <c r="A98" s="11"/>
      <c r="B98" s="11"/>
      <c r="C98" s="20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ht="11.25" customHeight="1">
      <c r="A99" s="11"/>
      <c r="B99" s="11"/>
      <c r="C99" s="20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ht="11.25" customHeight="1">
      <c r="A100" s="11"/>
      <c r="B100" s="11"/>
      <c r="C100" s="20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ht="11.25" customHeight="1">
      <c r="A101" s="11"/>
      <c r="B101" s="11"/>
      <c r="C101" s="20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ht="11.25" customHeight="1">
      <c r="A102" s="11"/>
      <c r="B102" s="11"/>
      <c r="C102" s="20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ht="11.25" customHeight="1">
      <c r="A103" s="11"/>
      <c r="B103" s="11"/>
      <c r="C103" s="20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ht="11.25" customHeight="1">
      <c r="A104" s="11"/>
      <c r="B104" s="11"/>
      <c r="C104" s="20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ht="11.25" customHeight="1">
      <c r="A105" s="11"/>
      <c r="B105" s="11"/>
      <c r="C105" s="20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ht="11.25" customHeight="1">
      <c r="A106" s="11"/>
      <c r="B106" s="11"/>
      <c r="C106" s="20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ht="11.25" customHeight="1">
      <c r="A107" s="11"/>
      <c r="B107" s="11"/>
      <c r="C107" s="20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ht="11.25" customHeight="1">
      <c r="A108" s="11"/>
      <c r="B108" s="11"/>
      <c r="C108" s="20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ht="11.25" customHeight="1">
      <c r="A109" s="11"/>
      <c r="B109" s="11"/>
      <c r="C109" s="20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ht="11.25" customHeight="1">
      <c r="A110" s="11"/>
      <c r="B110" s="11"/>
      <c r="C110" s="20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ht="11.25" customHeight="1">
      <c r="A111" s="11"/>
      <c r="B111" s="11"/>
      <c r="C111" s="20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ht="11.25" customHeight="1">
      <c r="A112" s="11"/>
      <c r="B112" s="11"/>
      <c r="C112" s="2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ht="11.25" customHeight="1">
      <c r="A113" s="11"/>
      <c r="B113" s="11"/>
      <c r="C113" s="2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ht="11.25" customHeight="1">
      <c r="A114" s="11"/>
      <c r="B114" s="11"/>
      <c r="C114" s="2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ht="11.25" customHeight="1">
      <c r="A115" s="11"/>
      <c r="B115" s="11"/>
      <c r="C115" s="20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ht="11.25" customHeight="1">
      <c r="A116" s="11"/>
      <c r="B116" s="11"/>
      <c r="C116" s="2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ht="11.25" customHeight="1">
      <c r="A117" s="11"/>
      <c r="B117" s="11"/>
      <c r="C117" s="2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ht="11.25" customHeight="1">
      <c r="A118" s="11"/>
      <c r="B118" s="11"/>
      <c r="C118" s="20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ht="11.25" customHeight="1">
      <c r="A119" s="11"/>
      <c r="B119" s="11"/>
      <c r="C119" s="20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ht="11.25" customHeight="1">
      <c r="A120" s="11"/>
      <c r="B120" s="11"/>
      <c r="C120" s="20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ht="11.25" customHeight="1">
      <c r="A121" s="11"/>
      <c r="B121" s="11"/>
      <c r="C121" s="20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ht="11.25" customHeight="1">
      <c r="A122" s="11"/>
      <c r="B122" s="11"/>
      <c r="C122" s="20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ht="11.25" customHeight="1">
      <c r="A123" s="11"/>
      <c r="B123" s="11"/>
      <c r="C123" s="20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ht="11.25" customHeight="1">
      <c r="A124" s="11"/>
      <c r="B124" s="11"/>
      <c r="C124" s="20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ht="11.25" customHeight="1">
      <c r="A125" s="11"/>
      <c r="B125" s="11"/>
      <c r="C125" s="20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ht="11.25" customHeight="1">
      <c r="A126" s="11"/>
      <c r="B126" s="11"/>
      <c r="C126" s="20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ht="11.25" customHeight="1">
      <c r="A127" s="11"/>
      <c r="B127" s="11"/>
      <c r="C127" s="20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ht="11.25" customHeight="1">
      <c r="A128" s="11"/>
      <c r="B128" s="11"/>
      <c r="C128" s="20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11.25" customHeight="1">
      <c r="A129" s="11"/>
      <c r="B129" s="11"/>
      <c r="C129" s="20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11.25" customHeight="1">
      <c r="A130" s="11"/>
      <c r="B130" s="11"/>
      <c r="C130" s="20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11.25" customHeight="1">
      <c r="A131" s="11"/>
      <c r="B131" s="11"/>
      <c r="C131" s="20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11.25" customHeight="1">
      <c r="A132" s="11"/>
      <c r="B132" s="11"/>
      <c r="C132" s="20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11.25" customHeight="1">
      <c r="A133" s="11"/>
      <c r="B133" s="11"/>
      <c r="C133" s="20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11.25" customHeight="1">
      <c r="A134" s="11"/>
      <c r="B134" s="11"/>
      <c r="C134" s="20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11.25" customHeight="1">
      <c r="A135" s="11"/>
      <c r="B135" s="11"/>
      <c r="C135" s="20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11.25" customHeight="1">
      <c r="A136" s="11"/>
      <c r="B136" s="11"/>
      <c r="C136" s="20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11.25" customHeight="1">
      <c r="A137" s="11"/>
      <c r="B137" s="11"/>
      <c r="C137" s="20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11.25" customHeight="1">
      <c r="A138" s="11"/>
      <c r="B138" s="11"/>
      <c r="C138" s="20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ht="11.25" customHeight="1">
      <c r="A139" s="11"/>
      <c r="B139" s="11"/>
      <c r="C139" s="20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ht="11.25" customHeight="1">
      <c r="A140" s="11"/>
      <c r="B140" s="11"/>
      <c r="C140" s="20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11.25" customHeight="1">
      <c r="A141" s="11"/>
      <c r="B141" s="11"/>
      <c r="C141" s="20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11.25" customHeight="1">
      <c r="A142" s="11"/>
      <c r="B142" s="11"/>
      <c r="C142" s="20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11.25" customHeight="1">
      <c r="A143" s="11"/>
      <c r="B143" s="11"/>
      <c r="C143" s="20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11.25" customHeight="1">
      <c r="A144" s="11"/>
      <c r="B144" s="11"/>
      <c r="C144" s="20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11.25" customHeight="1">
      <c r="A145" s="11"/>
      <c r="B145" s="11"/>
      <c r="C145" s="20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11.25" customHeight="1">
      <c r="A146" s="11"/>
      <c r="B146" s="11"/>
      <c r="C146" s="20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12" customHeight="1">
      <c r="A147" s="11"/>
      <c r="B147" s="11"/>
      <c r="C147" s="20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12" customHeight="1">
      <c r="A148" s="11"/>
      <c r="B148" s="11"/>
      <c r="C148" s="20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12" customHeight="1">
      <c r="A149" s="11"/>
      <c r="B149" s="11"/>
      <c r="C149" s="20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12" customHeight="1">
      <c r="A150" s="11"/>
      <c r="B150" s="11"/>
      <c r="C150" s="20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ht="12" customHeight="1">
      <c r="A151" s="11"/>
      <c r="B151" s="11"/>
      <c r="C151" s="20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12" customHeight="1">
      <c r="A152" s="11"/>
      <c r="B152" s="11"/>
      <c r="C152" s="20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12" customHeight="1">
      <c r="A153" s="11"/>
      <c r="B153" s="11"/>
      <c r="C153" s="20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12" customHeight="1">
      <c r="A154" s="11"/>
      <c r="B154" s="11"/>
      <c r="C154" s="20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12" customHeight="1">
      <c r="A155" s="11"/>
      <c r="B155" s="11"/>
      <c r="C155" s="20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12" customHeight="1">
      <c r="A156" s="11"/>
      <c r="B156" s="11"/>
      <c r="C156" s="20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ht="12" customHeight="1">
      <c r="A157" s="11"/>
      <c r="B157" s="11"/>
      <c r="C157" s="20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ht="12" customHeight="1">
      <c r="A158" s="11"/>
      <c r="B158" s="11"/>
      <c r="C158" s="20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12" customHeight="1">
      <c r="A159" s="11"/>
      <c r="B159" s="11"/>
      <c r="C159" s="20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 ht="12" customHeight="1">
      <c r="A160" s="11"/>
      <c r="B160" s="11"/>
      <c r="C160" s="20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12" customHeight="1">
      <c r="A161" s="11"/>
      <c r="B161" s="11"/>
      <c r="C161" s="20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12" customHeight="1">
      <c r="A162" s="11"/>
      <c r="B162" s="11"/>
      <c r="C162" s="20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12" customHeight="1">
      <c r="A163" s="11"/>
      <c r="B163" s="11"/>
      <c r="C163" s="20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12" customHeight="1">
      <c r="A164" s="11"/>
      <c r="B164" s="11"/>
      <c r="C164" s="20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12" customHeight="1">
      <c r="A165" s="11"/>
      <c r="B165" s="11"/>
      <c r="C165" s="20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12" customHeight="1">
      <c r="A166" s="11"/>
      <c r="B166" s="11"/>
      <c r="C166" s="20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12" customHeight="1">
      <c r="A167" s="11"/>
      <c r="B167" s="11"/>
      <c r="C167" s="20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12" customHeight="1">
      <c r="A168" s="11"/>
      <c r="B168" s="11"/>
      <c r="C168" s="20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12" customHeight="1">
      <c r="A169" s="11"/>
      <c r="B169" s="11"/>
      <c r="C169" s="20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12" customHeight="1">
      <c r="A170" s="11"/>
      <c r="B170" s="11"/>
      <c r="C170" s="20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12" customHeight="1">
      <c r="A171" s="11"/>
      <c r="B171" s="11"/>
      <c r="C171" s="20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2" customHeight="1">
      <c r="A172" s="11"/>
      <c r="B172" s="11"/>
      <c r="C172" s="20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2" customHeight="1">
      <c r="A173" s="11"/>
      <c r="B173" s="11"/>
      <c r="C173" s="20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2" customHeight="1">
      <c r="A174" s="11"/>
      <c r="B174" s="11"/>
      <c r="C174" s="20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12" customHeight="1">
      <c r="A175" s="11"/>
      <c r="B175" s="11"/>
      <c r="C175" s="20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12" customHeight="1">
      <c r="A176" s="11"/>
      <c r="B176" s="11"/>
      <c r="C176" s="20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2" customHeight="1">
      <c r="A177" s="11"/>
      <c r="B177" s="11"/>
      <c r="C177" s="20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12" customHeight="1">
      <c r="A178" s="11"/>
      <c r="B178" s="11"/>
      <c r="C178" s="20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2" customHeight="1">
      <c r="A179" s="11"/>
      <c r="B179" s="11"/>
      <c r="C179" s="20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12" customHeight="1">
      <c r="A180" s="11"/>
      <c r="B180" s="11"/>
      <c r="C180" s="20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12" customHeight="1">
      <c r="A181" s="11"/>
      <c r="B181" s="11"/>
      <c r="C181" s="20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12" customHeight="1">
      <c r="A182" s="11"/>
      <c r="B182" s="11"/>
      <c r="C182" s="20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2" customHeight="1">
      <c r="A183" s="11"/>
      <c r="B183" s="11"/>
      <c r="C183" s="20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2" customHeight="1">
      <c r="A184" s="11"/>
      <c r="B184" s="11"/>
      <c r="C184" s="20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2" customHeight="1">
      <c r="A185" s="11"/>
      <c r="B185" s="11"/>
      <c r="C185" s="20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2" customHeight="1">
      <c r="A186" s="11"/>
      <c r="B186" s="11"/>
      <c r="C186" s="20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12" customHeight="1">
      <c r="A187" s="11"/>
      <c r="B187" s="11"/>
      <c r="C187" s="20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2" customHeight="1">
      <c r="A188" s="11"/>
      <c r="B188" s="11"/>
      <c r="C188" s="20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12" customHeight="1">
      <c r="A189" s="11"/>
      <c r="B189" s="11"/>
      <c r="C189" s="20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12" customHeight="1">
      <c r="A190" s="11"/>
      <c r="B190" s="11"/>
      <c r="C190" s="20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2" customHeight="1">
      <c r="A191" s="11"/>
      <c r="B191" s="11"/>
      <c r="C191" s="20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2" customHeight="1">
      <c r="A192" s="11"/>
      <c r="B192" s="11"/>
      <c r="C192" s="20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12" customHeight="1">
      <c r="A193" s="11"/>
      <c r="B193" s="11"/>
      <c r="C193" s="20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2" customHeight="1">
      <c r="A194" s="11"/>
      <c r="B194" s="11"/>
      <c r="C194" s="20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12" customHeight="1">
      <c r="A195" s="11"/>
      <c r="B195" s="11"/>
      <c r="C195" s="20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12" customHeight="1">
      <c r="A196" s="11"/>
      <c r="B196" s="11"/>
      <c r="C196" s="20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12" customHeight="1">
      <c r="A197" s="11"/>
      <c r="B197" s="11"/>
      <c r="C197" s="20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12" customHeight="1">
      <c r="A198" s="11"/>
      <c r="B198" s="11"/>
      <c r="C198" s="20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12" customHeight="1">
      <c r="A199" s="11"/>
      <c r="B199" s="11"/>
      <c r="C199" s="20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12" customHeight="1">
      <c r="A200" s="11"/>
      <c r="B200" s="11"/>
      <c r="C200" s="20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12" customHeight="1">
      <c r="A201" s="11"/>
      <c r="B201" s="11"/>
      <c r="C201" s="20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12" customHeight="1">
      <c r="A202" s="11"/>
      <c r="B202" s="11"/>
      <c r="C202" s="20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12" customHeight="1">
      <c r="A203" s="11"/>
      <c r="B203" s="11"/>
      <c r="C203" s="20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12" customHeight="1">
      <c r="A204" s="11"/>
      <c r="B204" s="11"/>
      <c r="C204" s="20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12" customHeight="1">
      <c r="A205" s="11"/>
      <c r="B205" s="11"/>
      <c r="C205" s="20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12" customHeight="1">
      <c r="A206" s="11"/>
      <c r="B206" s="11"/>
      <c r="C206" s="20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12" customHeight="1">
      <c r="A207" s="11"/>
      <c r="B207" s="11"/>
      <c r="C207" s="20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12" customHeight="1">
      <c r="A208" s="11"/>
      <c r="B208" s="11"/>
      <c r="C208" s="20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12" customHeight="1">
      <c r="A209" s="11"/>
      <c r="B209" s="11"/>
      <c r="C209" s="20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ht="12" customHeight="1">
      <c r="A210" s="11"/>
      <c r="B210" s="11"/>
      <c r="C210" s="20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12" customHeight="1">
      <c r="A211" s="11"/>
      <c r="B211" s="11"/>
      <c r="C211" s="20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12" customHeight="1">
      <c r="A212" s="11"/>
      <c r="B212" s="11"/>
      <c r="C212" s="20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12" customHeight="1">
      <c r="A213" s="11"/>
      <c r="B213" s="11"/>
      <c r="C213" s="20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12" customHeight="1">
      <c r="A214" s="11"/>
      <c r="B214" s="11"/>
      <c r="C214" s="20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12" customHeight="1">
      <c r="A215" s="11"/>
      <c r="B215" s="11"/>
      <c r="C215" s="20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12" customHeight="1">
      <c r="A216" s="11"/>
      <c r="B216" s="11"/>
      <c r="C216" s="20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12" customHeight="1">
      <c r="A217" s="11"/>
      <c r="B217" s="11"/>
      <c r="C217" s="20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ht="12" customHeight="1">
      <c r="A218" s="11"/>
      <c r="B218" s="11"/>
      <c r="C218" s="20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12" customHeight="1">
      <c r="A219" s="11"/>
      <c r="B219" s="11"/>
      <c r="C219" s="20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ht="12" customHeight="1">
      <c r="A220" s="11"/>
      <c r="B220" s="11"/>
      <c r="C220" s="20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12" customHeight="1">
      <c r="A221" s="11"/>
      <c r="B221" s="11"/>
      <c r="C221" s="20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12" customHeight="1">
      <c r="A222" s="11"/>
      <c r="B222" s="11"/>
      <c r="C222" s="20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12" customHeight="1">
      <c r="A223" s="11"/>
      <c r="B223" s="11"/>
      <c r="C223" s="20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12" customHeight="1">
      <c r="A224" s="11"/>
      <c r="B224" s="11"/>
      <c r="C224" s="20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12" customHeight="1">
      <c r="A225" s="11"/>
      <c r="B225" s="11"/>
      <c r="C225" s="20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12" customHeight="1">
      <c r="A226" s="11"/>
      <c r="B226" s="11"/>
      <c r="C226" s="20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12" customHeight="1">
      <c r="A227" s="11"/>
      <c r="B227" s="11"/>
      <c r="C227" s="20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12" customHeight="1">
      <c r="A228" s="11"/>
      <c r="B228" s="11"/>
      <c r="C228" s="20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12" customHeight="1">
      <c r="A229" s="11"/>
      <c r="B229" s="11"/>
      <c r="C229" s="20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12" customHeight="1">
      <c r="A230" s="11"/>
      <c r="B230" s="11"/>
      <c r="C230" s="20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20" ht="12" customHeight="1">
      <c r="A231" s="11"/>
      <c r="B231" s="11"/>
      <c r="C231" s="20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1:20" ht="12" customHeight="1">
      <c r="A232" s="11"/>
      <c r="B232" s="11"/>
      <c r="C232" s="20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1:20" ht="12" customHeight="1">
      <c r="A233" s="11"/>
      <c r="B233" s="11"/>
      <c r="C233" s="20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1:20" ht="12" customHeight="1">
      <c r="A234" s="11"/>
      <c r="B234" s="11"/>
      <c r="C234" s="14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:20" ht="12" customHeight="1">
      <c r="A235" s="11"/>
      <c r="B235" s="11"/>
      <c r="C235" s="14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1:20" ht="12" customHeight="1">
      <c r="A236" s="11"/>
      <c r="B236" s="11"/>
      <c r="C236" s="14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1:20" ht="12" customHeight="1">
      <c r="A237" s="11"/>
      <c r="B237" s="11"/>
      <c r="C237" s="14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1:20" ht="12" customHeight="1">
      <c r="A238" s="11"/>
      <c r="B238" s="11"/>
      <c r="C238" s="14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1:20" ht="12" customHeight="1">
      <c r="A239" s="11"/>
      <c r="B239" s="11"/>
      <c r="C239" s="14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1:20" ht="12" customHeight="1">
      <c r="A240" s="11"/>
      <c r="B240" s="11"/>
      <c r="C240" s="14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1:20" ht="12" customHeight="1">
      <c r="A241" s="11"/>
      <c r="B241" s="11"/>
      <c r="C241" s="14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1:20" ht="12" customHeight="1">
      <c r="A242" s="11"/>
      <c r="B242" s="11"/>
      <c r="C242" s="14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1:20" ht="12" customHeight="1">
      <c r="A243" s="11"/>
      <c r="B243" s="11"/>
      <c r="C243" s="14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1:20" ht="12" customHeight="1">
      <c r="A244" s="11"/>
      <c r="B244" s="11"/>
      <c r="C244" s="14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1:20" ht="12" customHeight="1">
      <c r="A245" s="11"/>
      <c r="B245" s="11"/>
      <c r="C245" s="14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1:20" ht="12" customHeight="1">
      <c r="A246" s="11"/>
      <c r="B246" s="11"/>
      <c r="C246" s="14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</row>
    <row r="247" spans="1:20" ht="12" customHeight="1">
      <c r="A247" s="11"/>
      <c r="B247" s="11"/>
      <c r="C247" s="14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</row>
    <row r="248" spans="1:20" ht="12" customHeight="1">
      <c r="A248" s="11"/>
      <c r="B248" s="11"/>
      <c r="C248" s="14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</row>
    <row r="249" spans="1:20" ht="12" customHeight="1">
      <c r="A249" s="11"/>
      <c r="B249" s="11"/>
      <c r="C249" s="14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</row>
    <row r="250" spans="1:20" ht="12" customHeight="1">
      <c r="A250" s="11"/>
      <c r="B250" s="11"/>
      <c r="C250" s="14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</row>
    <row r="251" spans="1:20" ht="12" customHeight="1">
      <c r="A251" s="11"/>
      <c r="B251" s="11"/>
      <c r="C251" s="14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</row>
    <row r="252" spans="1:20" ht="12" customHeight="1">
      <c r="A252" s="11"/>
      <c r="B252" s="11"/>
      <c r="C252" s="14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</row>
    <row r="253" spans="1:20" ht="12" customHeight="1">
      <c r="A253" s="11"/>
      <c r="B253" s="11"/>
      <c r="C253" s="14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</row>
    <row r="254" spans="1:20" ht="12" customHeight="1">
      <c r="A254" s="11"/>
      <c r="B254" s="11"/>
      <c r="C254" s="14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</row>
    <row r="255" spans="1:20" ht="12" customHeight="1">
      <c r="A255" s="11"/>
      <c r="B255" s="11"/>
      <c r="C255" s="14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</row>
    <row r="256" spans="1:20" ht="12" customHeight="1">
      <c r="A256" s="11"/>
      <c r="B256" s="11"/>
      <c r="C256" s="14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</row>
    <row r="257" spans="1:20" ht="12" customHeight="1">
      <c r="A257" s="11"/>
      <c r="B257" s="11"/>
      <c r="C257" s="14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</row>
    <row r="258" spans="1:20" ht="12" customHeight="1">
      <c r="A258" s="11"/>
      <c r="B258" s="11"/>
      <c r="C258" s="14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</row>
    <row r="259" spans="1:20" ht="12" customHeight="1">
      <c r="A259" s="11"/>
      <c r="B259" s="11"/>
      <c r="C259" s="14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</row>
    <row r="260" spans="1:20" ht="12" customHeight="1">
      <c r="A260" s="11"/>
      <c r="B260" s="11"/>
      <c r="C260" s="14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</row>
    <row r="261" spans="1:20" ht="12" customHeight="1">
      <c r="A261" s="11"/>
      <c r="B261" s="11"/>
      <c r="C261" s="14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</row>
    <row r="262" spans="1:20" ht="12" customHeight="1">
      <c r="A262" s="11"/>
      <c r="B262" s="11"/>
      <c r="C262" s="14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</row>
    <row r="263" spans="1:20" ht="12" customHeight="1">
      <c r="A263" s="11"/>
      <c r="B263" s="11"/>
      <c r="C263" s="14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</row>
    <row r="264" spans="1:20" ht="12" customHeight="1">
      <c r="A264" s="11"/>
      <c r="B264" s="11"/>
      <c r="C264" s="14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</row>
    <row r="265" spans="1:20" ht="12" customHeight="1">
      <c r="A265" s="11"/>
      <c r="B265" s="11"/>
      <c r="C265" s="14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</row>
    <row r="266" spans="1:20" ht="12" customHeight="1">
      <c r="A266" s="11"/>
      <c r="B266" s="11"/>
      <c r="C266" s="14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</row>
    <row r="267" spans="1:20" ht="12" customHeight="1">
      <c r="A267" s="11"/>
      <c r="B267" s="11"/>
      <c r="C267" s="14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</row>
    <row r="268" spans="1:20" ht="12" customHeight="1">
      <c r="A268" s="11"/>
      <c r="B268" s="11"/>
      <c r="C268" s="14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</row>
    <row r="269" spans="1:20" ht="12" customHeight="1">
      <c r="A269" s="11"/>
      <c r="B269" s="11"/>
      <c r="C269" s="14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</row>
    <row r="270" spans="1:20" ht="12" customHeight="1">
      <c r="A270" s="11"/>
      <c r="B270" s="11"/>
      <c r="C270" s="14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</row>
    <row r="271" spans="1:20" ht="12" customHeight="1">
      <c r="A271" s="11"/>
      <c r="B271" s="11"/>
      <c r="C271" s="14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</row>
    <row r="272" spans="1:20" ht="12" customHeight="1">
      <c r="A272" s="11"/>
      <c r="B272" s="11"/>
      <c r="C272" s="14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</row>
    <row r="273" spans="1:20" ht="12" customHeight="1">
      <c r="A273" s="11"/>
      <c r="B273" s="11"/>
      <c r="C273" s="14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</row>
    <row r="274" spans="1:20" ht="12" customHeight="1">
      <c r="A274" s="11"/>
      <c r="B274" s="11"/>
      <c r="C274" s="14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</row>
    <row r="275" spans="1:20" ht="12" customHeight="1">
      <c r="A275" s="11"/>
      <c r="B275" s="11"/>
      <c r="C275" s="14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</row>
    <row r="276" spans="1:20" ht="12" customHeight="1">
      <c r="A276" s="11"/>
      <c r="B276" s="11"/>
      <c r="C276" s="14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</row>
    <row r="277" spans="1:20" ht="12" customHeight="1">
      <c r="A277" s="11"/>
      <c r="B277" s="11"/>
      <c r="C277" s="14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</row>
    <row r="278" spans="1:20" ht="12" customHeight="1">
      <c r="A278" s="11"/>
      <c r="B278" s="11"/>
      <c r="C278" s="14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</row>
    <row r="279" spans="1:20" ht="12" customHeight="1">
      <c r="A279" s="11"/>
      <c r="B279" s="11"/>
      <c r="C279" s="14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</row>
    <row r="280" spans="1:20" ht="12" customHeight="1">
      <c r="A280" s="11"/>
      <c r="B280" s="11"/>
      <c r="C280" s="14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</row>
    <row r="281" spans="1:20" ht="12" customHeight="1">
      <c r="A281" s="11"/>
      <c r="B281" s="11"/>
      <c r="C281" s="14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</row>
    <row r="282" spans="1:20" ht="12" customHeight="1">
      <c r="A282" s="11"/>
      <c r="B282" s="11"/>
      <c r="C282" s="14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</row>
    <row r="283" ht="12" customHeight="1">
      <c r="A283" s="11"/>
    </row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</sheetData>
  <sheetProtection/>
  <mergeCells count="48">
    <mergeCell ref="N8:T8"/>
    <mergeCell ref="G13:H13"/>
    <mergeCell ref="C12:C13"/>
    <mergeCell ref="M13:N13"/>
    <mergeCell ref="G12:N12"/>
    <mergeCell ref="C77:N77"/>
    <mergeCell ref="C74:S74"/>
    <mergeCell ref="D12:D13"/>
    <mergeCell ref="E12:E13"/>
    <mergeCell ref="F12:F13"/>
    <mergeCell ref="C76:N76"/>
    <mergeCell ref="S12:S13"/>
    <mergeCell ref="I13:J13"/>
    <mergeCell ref="P13:Q13"/>
    <mergeCell ref="W12:W13"/>
    <mergeCell ref="K13:L13"/>
    <mergeCell ref="N6:T6"/>
    <mergeCell ref="A7:M7"/>
    <mergeCell ref="A12:A13"/>
    <mergeCell ref="B12:B13"/>
    <mergeCell ref="U12:U13"/>
    <mergeCell ref="N9:T9"/>
    <mergeCell ref="O12:R12"/>
    <mergeCell ref="A8:M8"/>
    <mergeCell ref="V12:V13"/>
    <mergeCell ref="A4:M4"/>
    <mergeCell ref="N2:T2"/>
    <mergeCell ref="N3:T3"/>
    <mergeCell ref="N4:T4"/>
    <mergeCell ref="L5:T5"/>
    <mergeCell ref="N10:T10"/>
    <mergeCell ref="T12:T13"/>
    <mergeCell ref="A10:M10"/>
    <mergeCell ref="N7:T7"/>
    <mergeCell ref="AB12:AB13"/>
    <mergeCell ref="X12:X13"/>
    <mergeCell ref="Y12:Y13"/>
    <mergeCell ref="Z12:Z13"/>
    <mergeCell ref="AA12:AA13"/>
    <mergeCell ref="AC12:AC13"/>
    <mergeCell ref="AF12:AF13"/>
    <mergeCell ref="AD12:AD13"/>
    <mergeCell ref="AE12:AE13"/>
    <mergeCell ref="AK12:AK13"/>
    <mergeCell ref="AG12:AG13"/>
    <mergeCell ref="AH12:AH13"/>
    <mergeCell ref="AI12:AI13"/>
    <mergeCell ref="AJ12:AJ13"/>
  </mergeCells>
  <printOptions/>
  <pageMargins left="0.82" right="0.45" top="0.21" bottom="0.21" header="0.19" footer="0.18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81"/>
  <sheetViews>
    <sheetView tabSelected="1" zoomScalePageLayoutView="0" workbookViewId="0" topLeftCell="A49">
      <selection activeCell="U10" sqref="U10"/>
    </sheetView>
  </sheetViews>
  <sheetFormatPr defaultColWidth="9.140625" defaultRowHeight="12.75"/>
  <cols>
    <col min="1" max="1" width="28.28125" style="1" customWidth="1"/>
    <col min="2" max="2" width="5.28125" style="1" customWidth="1"/>
    <col min="3" max="3" width="10.140625" style="4" customWidth="1"/>
    <col min="4" max="4" width="12.8515625" style="0" customWidth="1"/>
    <col min="5" max="5" width="8.7109375" style="0" customWidth="1"/>
    <col min="6" max="6" width="10.57421875" style="0" customWidth="1"/>
    <col min="7" max="7" width="5.00390625" style="0" customWidth="1"/>
    <col min="8" max="8" width="8.57421875" style="0" customWidth="1"/>
    <col min="9" max="9" width="9.7109375" style="0" customWidth="1"/>
    <col min="10" max="10" width="8.7109375" style="0" customWidth="1"/>
    <col min="11" max="11" width="11.421875" style="0" customWidth="1"/>
    <col min="12" max="12" width="8.28125" style="0" customWidth="1"/>
    <col min="13" max="13" width="3.421875" style="0" hidden="1" customWidth="1"/>
    <col min="14" max="14" width="9.57421875" style="0" customWidth="1"/>
    <col min="15" max="15" width="9.00390625" style="0" customWidth="1"/>
    <col min="16" max="16" width="11.140625" style="0" customWidth="1"/>
    <col min="17" max="17" width="8.140625" style="0" customWidth="1"/>
    <col min="18" max="18" width="7.140625" style="0" customWidth="1"/>
    <col min="19" max="19" width="11.140625" style="0" customWidth="1"/>
    <col min="20" max="20" width="13.00390625" style="0" customWidth="1"/>
    <col min="21" max="21" width="7.57421875" style="0" customWidth="1"/>
  </cols>
  <sheetData>
    <row r="1" spans="8:18" ht="1.5" customHeight="1"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29" s="1" customFormat="1" ht="15.75" customHeight="1">
      <c r="A2" s="16" t="s">
        <v>96</v>
      </c>
      <c r="B2" s="39"/>
      <c r="C2" s="42"/>
      <c r="D2" s="39"/>
      <c r="E2" s="39"/>
      <c r="F2" s="39"/>
      <c r="G2" s="39"/>
      <c r="H2" s="45"/>
      <c r="I2" s="45"/>
      <c r="J2" s="45"/>
      <c r="K2" s="45"/>
      <c r="L2" s="16"/>
      <c r="M2" s="16"/>
      <c r="N2" s="225" t="s">
        <v>147</v>
      </c>
      <c r="O2" s="225"/>
      <c r="P2" s="225"/>
      <c r="Q2" s="225"/>
      <c r="R2" s="225"/>
      <c r="S2" s="225"/>
      <c r="T2" s="225"/>
      <c r="Z2" s="16"/>
      <c r="AA2" s="39"/>
      <c r="AB2" s="44"/>
      <c r="AC2" s="43"/>
    </row>
    <row r="3" spans="1:29" s="1" customFormat="1" ht="21" customHeight="1">
      <c r="A3" s="90" t="s">
        <v>97</v>
      </c>
      <c r="B3" s="90"/>
      <c r="C3" s="90"/>
      <c r="D3" s="90"/>
      <c r="E3" s="90"/>
      <c r="F3" s="90"/>
      <c r="G3" s="90"/>
      <c r="H3" s="62"/>
      <c r="I3" s="62"/>
      <c r="J3" s="62"/>
      <c r="K3" s="62"/>
      <c r="L3" s="62"/>
      <c r="M3" s="62"/>
      <c r="N3" s="241" t="s">
        <v>172</v>
      </c>
      <c r="O3" s="241"/>
      <c r="P3" s="241"/>
      <c r="Q3" s="241"/>
      <c r="R3" s="241"/>
      <c r="S3" s="241"/>
      <c r="T3" s="241"/>
      <c r="Z3" s="39"/>
      <c r="AA3" s="39"/>
      <c r="AB3" s="43"/>
      <c r="AC3" s="43"/>
    </row>
    <row r="4" spans="1:29" s="1" customFormat="1" ht="36.75" customHeight="1">
      <c r="A4" s="224" t="s">
        <v>162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42" t="s">
        <v>171</v>
      </c>
      <c r="O4" s="242"/>
      <c r="P4" s="242"/>
      <c r="Q4" s="242"/>
      <c r="R4" s="242"/>
      <c r="S4" s="242"/>
      <c r="T4" s="242"/>
      <c r="Z4" s="45"/>
      <c r="AA4" s="45"/>
      <c r="AB4" s="45"/>
      <c r="AC4" s="53"/>
    </row>
    <row r="5" spans="1:29" s="1" customFormat="1" ht="20.25" customHeight="1">
      <c r="A5" s="174" t="s">
        <v>134</v>
      </c>
      <c r="B5" s="173"/>
      <c r="C5" s="173"/>
      <c r="D5" s="173"/>
      <c r="E5" s="173"/>
      <c r="F5" s="173"/>
      <c r="G5" s="173"/>
      <c r="H5" s="173"/>
      <c r="I5" s="173"/>
      <c r="J5" s="173"/>
      <c r="K5" s="193"/>
      <c r="L5" s="193"/>
      <c r="M5" s="193"/>
      <c r="N5" s="193"/>
      <c r="O5" s="193"/>
      <c r="P5" s="193"/>
      <c r="Q5" s="193"/>
      <c r="R5" s="193"/>
      <c r="S5" s="193"/>
      <c r="T5" s="193"/>
      <c r="Z5" s="45"/>
      <c r="AA5" s="45"/>
      <c r="AB5" s="45"/>
      <c r="AC5" s="53"/>
    </row>
    <row r="6" spans="1:29" s="1" customFormat="1" ht="15.75" customHeight="1">
      <c r="A6" s="15"/>
      <c r="B6" s="15"/>
      <c r="C6" s="175"/>
      <c r="D6" s="43"/>
      <c r="E6" s="43"/>
      <c r="F6" s="43"/>
      <c r="G6" s="43"/>
      <c r="H6" s="59"/>
      <c r="I6" s="59"/>
      <c r="J6" s="59"/>
      <c r="K6" s="172"/>
      <c r="L6" s="53"/>
      <c r="M6" s="53"/>
      <c r="N6" s="243" t="s">
        <v>158</v>
      </c>
      <c r="O6" s="243"/>
      <c r="P6" s="243"/>
      <c r="Q6" s="243"/>
      <c r="R6" s="243"/>
      <c r="S6" s="243"/>
      <c r="T6" s="243"/>
      <c r="Z6" s="45"/>
      <c r="AA6" s="45"/>
      <c r="AB6" s="45"/>
      <c r="AC6" s="45"/>
    </row>
    <row r="7" spans="1:29" s="1" customFormat="1" ht="39" customHeight="1">
      <c r="A7" s="244" t="s">
        <v>148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3" t="s">
        <v>146</v>
      </c>
      <c r="O7" s="243"/>
      <c r="P7" s="243"/>
      <c r="Q7" s="243"/>
      <c r="R7" s="243"/>
      <c r="S7" s="243"/>
      <c r="T7" s="243"/>
      <c r="Z7" s="45"/>
      <c r="AA7" s="45"/>
      <c r="AB7" s="45"/>
      <c r="AC7" s="45"/>
    </row>
    <row r="8" spans="1:29" s="1" customFormat="1" ht="15.75" customHeight="1">
      <c r="A8" s="232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43" t="s">
        <v>170</v>
      </c>
      <c r="O8" s="243"/>
      <c r="P8" s="243"/>
      <c r="Q8" s="243"/>
      <c r="R8" s="243"/>
      <c r="S8" s="243"/>
      <c r="T8" s="243"/>
      <c r="Z8" s="45"/>
      <c r="AA8" s="45"/>
      <c r="AB8" s="45"/>
      <c r="AC8" s="45"/>
    </row>
    <row r="9" spans="1:29" s="1" customFormat="1" ht="15.7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241" t="s">
        <v>168</v>
      </c>
      <c r="O9" s="241"/>
      <c r="P9" s="241"/>
      <c r="Q9" s="241"/>
      <c r="R9" s="241"/>
      <c r="S9" s="241"/>
      <c r="T9" s="241"/>
      <c r="Z9" s="39"/>
      <c r="AA9" s="42"/>
      <c r="AB9" s="39"/>
      <c r="AC9" s="39"/>
    </row>
    <row r="10" spans="1:29" s="1" customFormat="1" ht="15.75" customHeight="1">
      <c r="A10" s="225" t="s">
        <v>169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41" t="s">
        <v>17</v>
      </c>
      <c r="O10" s="241"/>
      <c r="P10" s="241"/>
      <c r="Q10" s="241"/>
      <c r="R10" s="241"/>
      <c r="S10" s="241"/>
      <c r="T10" s="241"/>
      <c r="Z10" s="39"/>
      <c r="AA10" s="42"/>
      <c r="AB10" s="39"/>
      <c r="AC10" s="39"/>
    </row>
    <row r="11" spans="1:29" s="1" customFormat="1" ht="15.7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42"/>
      <c r="O11" s="42"/>
      <c r="P11" s="42"/>
      <c r="Q11" s="42"/>
      <c r="R11" s="42"/>
      <c r="S11" s="39"/>
      <c r="T11" s="42"/>
      <c r="Z11" s="39"/>
      <c r="AA11" s="42"/>
      <c r="AB11" s="39"/>
      <c r="AC11" s="39"/>
    </row>
    <row r="12" spans="1:37" s="1" customFormat="1" ht="51.75" customHeight="1">
      <c r="A12" s="157" t="s">
        <v>32</v>
      </c>
      <c r="B12" s="158" t="s">
        <v>18</v>
      </c>
      <c r="C12" s="158" t="s">
        <v>29</v>
      </c>
      <c r="D12" s="168" t="s">
        <v>28</v>
      </c>
      <c r="E12" s="168" t="s">
        <v>131</v>
      </c>
      <c r="F12" s="168" t="s">
        <v>132</v>
      </c>
      <c r="G12" s="34" t="s">
        <v>37</v>
      </c>
      <c r="H12" s="170"/>
      <c r="I12" s="170"/>
      <c r="J12" s="170"/>
      <c r="K12" s="170"/>
      <c r="L12" s="170"/>
      <c r="M12" s="170"/>
      <c r="N12" s="159"/>
      <c r="O12" s="34" t="s">
        <v>43</v>
      </c>
      <c r="P12" s="170"/>
      <c r="Q12" s="170"/>
      <c r="R12" s="159"/>
      <c r="S12" s="246" t="s">
        <v>30</v>
      </c>
      <c r="T12" s="246" t="s">
        <v>163</v>
      </c>
      <c r="U12" s="160"/>
      <c r="V12" s="161"/>
      <c r="W12" s="161"/>
      <c r="X12" s="161"/>
      <c r="Y12" s="161"/>
      <c r="Z12" s="161"/>
      <c r="AA12" s="162"/>
      <c r="AB12" s="162"/>
      <c r="AC12" s="162"/>
      <c r="AD12" s="161"/>
      <c r="AE12" s="161"/>
      <c r="AF12" s="161"/>
      <c r="AG12" s="161"/>
      <c r="AH12" s="161"/>
      <c r="AI12" s="161"/>
      <c r="AJ12" s="161"/>
      <c r="AK12" s="161"/>
    </row>
    <row r="13" spans="1:37" s="2" customFormat="1" ht="117.75" customHeight="1">
      <c r="A13" s="163"/>
      <c r="B13" s="164"/>
      <c r="C13" s="164"/>
      <c r="D13" s="164"/>
      <c r="E13" s="164"/>
      <c r="F13" s="164"/>
      <c r="G13" s="169" t="s">
        <v>38</v>
      </c>
      <c r="H13" s="171"/>
      <c r="I13" s="169" t="s">
        <v>111</v>
      </c>
      <c r="J13" s="171"/>
      <c r="K13" s="165" t="s">
        <v>42</v>
      </c>
      <c r="L13" s="166"/>
      <c r="M13" s="171" t="s">
        <v>44</v>
      </c>
      <c r="N13" s="166" t="s">
        <v>161</v>
      </c>
      <c r="O13" s="18" t="s">
        <v>45</v>
      </c>
      <c r="P13" s="165" t="s">
        <v>46</v>
      </c>
      <c r="Q13" s="171"/>
      <c r="R13" s="18" t="s">
        <v>47</v>
      </c>
      <c r="S13" s="247"/>
      <c r="T13" s="247"/>
      <c r="U13" s="160"/>
      <c r="V13" s="161"/>
      <c r="W13" s="161"/>
      <c r="X13" s="161"/>
      <c r="Y13" s="161"/>
      <c r="Z13" s="161"/>
      <c r="AA13" s="162"/>
      <c r="AB13" s="162"/>
      <c r="AC13" s="162"/>
      <c r="AD13" s="161"/>
      <c r="AE13" s="161"/>
      <c r="AF13" s="161"/>
      <c r="AG13" s="161"/>
      <c r="AH13" s="161"/>
      <c r="AI13" s="161"/>
      <c r="AJ13" s="161"/>
      <c r="AK13" s="161"/>
    </row>
    <row r="14" spans="1:20" s="2" customFormat="1" ht="16.5" customHeight="1">
      <c r="A14" s="17"/>
      <c r="B14" s="77"/>
      <c r="C14" s="17"/>
      <c r="D14" s="17"/>
      <c r="E14" s="17"/>
      <c r="F14" s="17"/>
      <c r="G14" s="18" t="s">
        <v>21</v>
      </c>
      <c r="H14" s="18" t="s">
        <v>39</v>
      </c>
      <c r="I14" s="18" t="s">
        <v>21</v>
      </c>
      <c r="J14" s="18" t="s">
        <v>39</v>
      </c>
      <c r="K14" s="18" t="s">
        <v>21</v>
      </c>
      <c r="L14" s="63" t="s">
        <v>39</v>
      </c>
      <c r="M14" s="63" t="s">
        <v>21</v>
      </c>
      <c r="N14" s="63" t="s">
        <v>22</v>
      </c>
      <c r="O14" s="63" t="s">
        <v>39</v>
      </c>
      <c r="P14" s="18" t="s">
        <v>21</v>
      </c>
      <c r="Q14" s="63" t="s">
        <v>39</v>
      </c>
      <c r="R14" s="63" t="s">
        <v>39</v>
      </c>
      <c r="S14" s="63" t="s">
        <v>39</v>
      </c>
      <c r="T14" s="63" t="s">
        <v>39</v>
      </c>
    </row>
    <row r="15" spans="1:20" ht="12.75" customHeight="1">
      <c r="A15" s="21" t="s">
        <v>16</v>
      </c>
      <c r="B15" s="21" t="s">
        <v>1</v>
      </c>
      <c r="C15" s="21" t="s">
        <v>23</v>
      </c>
      <c r="D15" s="21" t="s">
        <v>2</v>
      </c>
      <c r="E15" s="21" t="s">
        <v>20</v>
      </c>
      <c r="F15" s="21" t="s">
        <v>24</v>
      </c>
      <c r="G15" s="21" t="s">
        <v>25</v>
      </c>
      <c r="H15" s="21" t="s">
        <v>3</v>
      </c>
      <c r="I15" s="21" t="s">
        <v>26</v>
      </c>
      <c r="J15" s="21" t="s">
        <v>4</v>
      </c>
      <c r="K15" s="21" t="s">
        <v>5</v>
      </c>
      <c r="L15" s="21" t="s">
        <v>27</v>
      </c>
      <c r="M15" s="21" t="s">
        <v>19</v>
      </c>
      <c r="N15" s="21" t="s">
        <v>82</v>
      </c>
      <c r="O15" s="21" t="s">
        <v>83</v>
      </c>
      <c r="P15" s="21" t="s">
        <v>84</v>
      </c>
      <c r="Q15" s="21" t="s">
        <v>85</v>
      </c>
      <c r="R15" s="21" t="s">
        <v>86</v>
      </c>
      <c r="S15" s="54" t="s">
        <v>87</v>
      </c>
      <c r="T15" s="22" t="s">
        <v>88</v>
      </c>
    </row>
    <row r="16" spans="1:20" ht="30" customHeight="1">
      <c r="A16" s="108" t="s">
        <v>50</v>
      </c>
      <c r="B16" s="5"/>
      <c r="C16" s="75"/>
      <c r="D16" s="31"/>
      <c r="E16" s="31"/>
      <c r="F16" s="31"/>
      <c r="G16" s="31"/>
      <c r="H16" s="31"/>
      <c r="I16" s="31"/>
      <c r="J16" s="31"/>
      <c r="K16" s="76"/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15.75" customHeight="1">
      <c r="A17" s="183" t="s">
        <v>114</v>
      </c>
      <c r="B17" s="197" t="s">
        <v>85</v>
      </c>
      <c r="C17" s="200">
        <v>1</v>
      </c>
      <c r="D17" s="214">
        <v>4800</v>
      </c>
      <c r="E17" s="196">
        <f>D17*0.25</f>
        <v>1200</v>
      </c>
      <c r="F17" s="196">
        <f>(D17+E17)*C17</f>
        <v>6000</v>
      </c>
      <c r="G17" s="207">
        <v>30</v>
      </c>
      <c r="H17" s="198">
        <f>F17*G17/100</f>
        <v>1800</v>
      </c>
      <c r="I17" s="198">
        <v>20</v>
      </c>
      <c r="J17" s="198">
        <f>F17*I17/100</f>
        <v>1200</v>
      </c>
      <c r="K17" s="194">
        <v>50</v>
      </c>
      <c r="L17" s="198">
        <f>F17*K17/100</f>
        <v>3000</v>
      </c>
      <c r="M17" s="148"/>
      <c r="N17" s="148"/>
      <c r="O17" s="148"/>
      <c r="P17" s="148"/>
      <c r="Q17" s="148"/>
      <c r="R17" s="215"/>
      <c r="S17" s="194">
        <f aca="true" t="shared" si="0" ref="S17:S26">F17+H17+J17+L17+Q17</f>
        <v>12000</v>
      </c>
      <c r="T17" s="194">
        <f aca="true" t="shared" si="1" ref="T17:T25">S17*4</f>
        <v>48000</v>
      </c>
    </row>
    <row r="18" spans="1:20" ht="35.25" customHeight="1">
      <c r="A18" s="186" t="s">
        <v>139</v>
      </c>
      <c r="B18" s="201" t="s">
        <v>89</v>
      </c>
      <c r="C18" s="203">
        <v>1</v>
      </c>
      <c r="D18" s="216">
        <v>4560</v>
      </c>
      <c r="E18" s="196">
        <f>D18*0.25</f>
        <v>1140</v>
      </c>
      <c r="F18" s="196">
        <f aca="true" t="shared" si="2" ref="F18:F26">(D18+E18)*C18</f>
        <v>5700</v>
      </c>
      <c r="G18" s="217">
        <v>10</v>
      </c>
      <c r="H18" s="198">
        <f>F18*G18/100</f>
        <v>570</v>
      </c>
      <c r="I18" s="218">
        <v>20</v>
      </c>
      <c r="J18" s="198">
        <f aca="true" t="shared" si="3" ref="J18:J26">F18*I18/100</f>
        <v>1140</v>
      </c>
      <c r="K18" s="204"/>
      <c r="L18" s="198">
        <f aca="true" t="shared" si="4" ref="L18:L26">F18*K18/100</f>
        <v>0</v>
      </c>
      <c r="M18" s="74"/>
      <c r="N18" s="121"/>
      <c r="O18" s="74"/>
      <c r="P18" s="74"/>
      <c r="Q18" s="74"/>
      <c r="R18" s="211"/>
      <c r="S18" s="194">
        <f t="shared" si="0"/>
        <v>7410</v>
      </c>
      <c r="T18" s="194">
        <f t="shared" si="1"/>
        <v>29640</v>
      </c>
    </row>
    <row r="19" spans="1:20" ht="27.75" customHeight="1">
      <c r="A19" s="187" t="s">
        <v>138</v>
      </c>
      <c r="B19" s="205" t="s">
        <v>89</v>
      </c>
      <c r="C19" s="206">
        <v>1</v>
      </c>
      <c r="D19" s="216">
        <v>4560</v>
      </c>
      <c r="E19" s="196">
        <f>D19*0.25</f>
        <v>1140</v>
      </c>
      <c r="F19" s="196">
        <f t="shared" si="2"/>
        <v>5700</v>
      </c>
      <c r="G19" s="199">
        <v>10</v>
      </c>
      <c r="H19" s="198">
        <f>F19*G19/100</f>
        <v>570</v>
      </c>
      <c r="I19" s="198">
        <v>20</v>
      </c>
      <c r="J19" s="198">
        <f t="shared" si="3"/>
        <v>1140</v>
      </c>
      <c r="K19" s="194"/>
      <c r="L19" s="198">
        <f t="shared" si="4"/>
        <v>0</v>
      </c>
      <c r="M19" s="31"/>
      <c r="N19" s="28"/>
      <c r="O19" s="31"/>
      <c r="P19" s="31"/>
      <c r="Q19" s="31"/>
      <c r="R19" s="210"/>
      <c r="S19" s="194">
        <f t="shared" si="0"/>
        <v>7410</v>
      </c>
      <c r="T19" s="194">
        <f t="shared" si="1"/>
        <v>29640</v>
      </c>
    </row>
    <row r="20" spans="1:20" ht="45" customHeight="1">
      <c r="A20" s="187" t="s">
        <v>140</v>
      </c>
      <c r="B20" s="201" t="s">
        <v>90</v>
      </c>
      <c r="C20" s="206">
        <v>1</v>
      </c>
      <c r="D20" s="216">
        <v>4320</v>
      </c>
      <c r="E20" s="196"/>
      <c r="F20" s="196">
        <f t="shared" si="2"/>
        <v>4320</v>
      </c>
      <c r="G20" s="199"/>
      <c r="H20" s="198"/>
      <c r="I20" s="198"/>
      <c r="J20" s="198"/>
      <c r="K20" s="194">
        <v>50</v>
      </c>
      <c r="L20" s="198">
        <f t="shared" si="4"/>
        <v>2160</v>
      </c>
      <c r="M20" s="31"/>
      <c r="N20" s="31"/>
      <c r="O20" s="31"/>
      <c r="P20" s="31"/>
      <c r="Q20" s="31"/>
      <c r="R20" s="210"/>
      <c r="S20" s="194">
        <f t="shared" si="0"/>
        <v>6480</v>
      </c>
      <c r="T20" s="194">
        <f t="shared" si="1"/>
        <v>25920</v>
      </c>
    </row>
    <row r="21" spans="1:20" ht="15" customHeight="1">
      <c r="A21" s="182" t="s">
        <v>51</v>
      </c>
      <c r="B21" s="201" t="s">
        <v>90</v>
      </c>
      <c r="C21" s="206">
        <v>1</v>
      </c>
      <c r="D21" s="216">
        <v>4320</v>
      </c>
      <c r="E21" s="196"/>
      <c r="F21" s="196">
        <f t="shared" si="2"/>
        <v>4320</v>
      </c>
      <c r="G21" s="199"/>
      <c r="H21" s="198"/>
      <c r="I21" s="198"/>
      <c r="J21" s="198"/>
      <c r="K21" s="194">
        <v>50</v>
      </c>
      <c r="L21" s="198">
        <f t="shared" si="4"/>
        <v>2160</v>
      </c>
      <c r="M21" s="31"/>
      <c r="N21" s="31"/>
      <c r="O21" s="31"/>
      <c r="P21" s="31"/>
      <c r="Q21" s="31"/>
      <c r="R21" s="210"/>
      <c r="S21" s="194">
        <f t="shared" si="0"/>
        <v>6480</v>
      </c>
      <c r="T21" s="194">
        <f t="shared" si="1"/>
        <v>25920</v>
      </c>
    </row>
    <row r="22" spans="1:20" ht="15.75" customHeight="1">
      <c r="A22" s="183" t="s">
        <v>49</v>
      </c>
      <c r="B22" s="201" t="s">
        <v>19</v>
      </c>
      <c r="C22" s="206">
        <v>1</v>
      </c>
      <c r="D22" s="214">
        <v>3632</v>
      </c>
      <c r="E22" s="196">
        <f>D22*0.25</f>
        <v>908</v>
      </c>
      <c r="F22" s="196">
        <f t="shared" si="2"/>
        <v>4540</v>
      </c>
      <c r="G22" s="199">
        <v>30</v>
      </c>
      <c r="H22" s="198">
        <f>F22*G22/100</f>
        <v>1362</v>
      </c>
      <c r="I22" s="198">
        <v>20</v>
      </c>
      <c r="J22" s="198">
        <f t="shared" si="3"/>
        <v>908</v>
      </c>
      <c r="K22" s="207"/>
      <c r="L22" s="198">
        <f t="shared" si="4"/>
        <v>0</v>
      </c>
      <c r="M22" s="31"/>
      <c r="N22" s="31"/>
      <c r="O22" s="31"/>
      <c r="P22" s="31"/>
      <c r="Q22" s="31"/>
      <c r="R22" s="210"/>
      <c r="S22" s="194">
        <f t="shared" si="0"/>
        <v>6810</v>
      </c>
      <c r="T22" s="194">
        <f t="shared" si="1"/>
        <v>27240</v>
      </c>
    </row>
    <row r="23" spans="1:20" ht="15" customHeight="1">
      <c r="A23" s="185" t="s">
        <v>91</v>
      </c>
      <c r="B23" s="195" t="s">
        <v>5</v>
      </c>
      <c r="C23" s="206">
        <v>1</v>
      </c>
      <c r="D23" s="214">
        <v>3152</v>
      </c>
      <c r="E23" s="196">
        <f>D23*0.25</f>
        <v>788</v>
      </c>
      <c r="F23" s="196">
        <f t="shared" si="2"/>
        <v>3940</v>
      </c>
      <c r="G23" s="199"/>
      <c r="H23" s="198"/>
      <c r="I23" s="198">
        <v>20</v>
      </c>
      <c r="J23" s="198">
        <f t="shared" si="3"/>
        <v>788</v>
      </c>
      <c r="K23" s="207"/>
      <c r="L23" s="198">
        <f t="shared" si="4"/>
        <v>0</v>
      </c>
      <c r="M23" s="31"/>
      <c r="N23" s="31"/>
      <c r="O23" s="31"/>
      <c r="P23" s="31"/>
      <c r="Q23" s="31"/>
      <c r="R23" s="210"/>
      <c r="S23" s="194">
        <f t="shared" si="0"/>
        <v>4728</v>
      </c>
      <c r="T23" s="194">
        <f t="shared" si="1"/>
        <v>18912</v>
      </c>
    </row>
    <row r="24" spans="1:20" ht="15.75">
      <c r="A24" s="183" t="s">
        <v>137</v>
      </c>
      <c r="B24" s="197" t="s">
        <v>5</v>
      </c>
      <c r="C24" s="208">
        <v>0.5</v>
      </c>
      <c r="D24" s="214">
        <v>3152</v>
      </c>
      <c r="E24" s="196">
        <f>D24*0.25</f>
        <v>788</v>
      </c>
      <c r="F24" s="196">
        <f t="shared" si="2"/>
        <v>1970</v>
      </c>
      <c r="G24" s="199"/>
      <c r="H24" s="198"/>
      <c r="I24" s="198">
        <v>20</v>
      </c>
      <c r="J24" s="198">
        <f t="shared" si="3"/>
        <v>394</v>
      </c>
      <c r="K24" s="207"/>
      <c r="L24" s="198">
        <f t="shared" si="4"/>
        <v>0</v>
      </c>
      <c r="M24" s="31"/>
      <c r="N24" s="31"/>
      <c r="O24" s="31"/>
      <c r="P24" s="31"/>
      <c r="Q24" s="31"/>
      <c r="R24" s="210"/>
      <c r="S24" s="194">
        <f t="shared" si="0"/>
        <v>2364</v>
      </c>
      <c r="T24" s="194">
        <f t="shared" si="1"/>
        <v>9456</v>
      </c>
    </row>
    <row r="25" spans="1:20" ht="15" customHeight="1">
      <c r="A25" s="183" t="s">
        <v>69</v>
      </c>
      <c r="B25" s="197" t="s">
        <v>5</v>
      </c>
      <c r="C25" s="206">
        <v>1</v>
      </c>
      <c r="D25" s="214">
        <v>3152</v>
      </c>
      <c r="E25" s="196">
        <f>D25*0.25</f>
        <v>788</v>
      </c>
      <c r="F25" s="196">
        <f t="shared" si="2"/>
        <v>3940</v>
      </c>
      <c r="G25" s="199"/>
      <c r="H25" s="198"/>
      <c r="I25" s="198">
        <v>20</v>
      </c>
      <c r="J25" s="198">
        <f t="shared" si="3"/>
        <v>788</v>
      </c>
      <c r="K25" s="207"/>
      <c r="L25" s="198">
        <f t="shared" si="4"/>
        <v>0</v>
      </c>
      <c r="M25" s="31"/>
      <c r="N25" s="31"/>
      <c r="O25" s="31"/>
      <c r="P25" s="31"/>
      <c r="Q25" s="31"/>
      <c r="R25" s="210"/>
      <c r="S25" s="194">
        <f t="shared" si="0"/>
        <v>4728</v>
      </c>
      <c r="T25" s="194">
        <f t="shared" si="1"/>
        <v>18912</v>
      </c>
    </row>
    <row r="26" spans="1:20" ht="17.25" customHeight="1">
      <c r="A26" s="183" t="s">
        <v>92</v>
      </c>
      <c r="B26" s="209" t="s">
        <v>27</v>
      </c>
      <c r="C26" s="206">
        <v>1</v>
      </c>
      <c r="D26" s="214">
        <v>3392</v>
      </c>
      <c r="E26" s="196">
        <f>D26*0.25</f>
        <v>848</v>
      </c>
      <c r="F26" s="196">
        <f t="shared" si="2"/>
        <v>4240</v>
      </c>
      <c r="G26" s="199">
        <v>10</v>
      </c>
      <c r="H26" s="198">
        <f>F26*G26/100</f>
        <v>424</v>
      </c>
      <c r="I26" s="198">
        <v>20</v>
      </c>
      <c r="J26" s="198">
        <f t="shared" si="3"/>
        <v>848</v>
      </c>
      <c r="K26" s="207"/>
      <c r="L26" s="198">
        <f t="shared" si="4"/>
        <v>0</v>
      </c>
      <c r="M26" s="31"/>
      <c r="N26" s="31"/>
      <c r="O26" s="31"/>
      <c r="P26" s="31"/>
      <c r="Q26" s="31"/>
      <c r="R26" s="210"/>
      <c r="S26" s="194">
        <f t="shared" si="0"/>
        <v>5512</v>
      </c>
      <c r="T26" s="194">
        <v>22048</v>
      </c>
    </row>
    <row r="27" spans="1:20" s="3" customFormat="1" ht="15.75" customHeight="1">
      <c r="A27" s="102" t="s">
        <v>145</v>
      </c>
      <c r="B27" s="103"/>
      <c r="C27" s="155">
        <f>C17+C18+C19+C22+C23+C24+C25+C26</f>
        <v>7.5</v>
      </c>
      <c r="D27" s="155">
        <f>D17+D18+D19+D22+D23+D24+D25+D26</f>
        <v>30400</v>
      </c>
      <c r="E27" s="155">
        <f>E17+E18+E19+E22+E23+E24+E25+E26</f>
        <v>7600</v>
      </c>
      <c r="F27" s="155">
        <f>F17+F18+F19+F22+F23+F24+F25+F26</f>
        <v>36030</v>
      </c>
      <c r="G27" s="155"/>
      <c r="H27" s="155">
        <f>H17+H18+H19+H22+H23+H24+H25+H26</f>
        <v>4726</v>
      </c>
      <c r="I27" s="155"/>
      <c r="J27" s="155">
        <f>J17+J18+J19+J22+J23+J24+J25+J26</f>
        <v>7206</v>
      </c>
      <c r="K27" s="155"/>
      <c r="L27" s="155">
        <f aca="true" t="shared" si="5" ref="L27:T27">L17+L18+L19+L22+L23+L24+L25+L26</f>
        <v>3000</v>
      </c>
      <c r="M27" s="155">
        <f t="shared" si="5"/>
        <v>0</v>
      </c>
      <c r="N27" s="155">
        <f t="shared" si="5"/>
        <v>0</v>
      </c>
      <c r="O27" s="155">
        <f t="shared" si="5"/>
        <v>0</v>
      </c>
      <c r="P27" s="155">
        <f t="shared" si="5"/>
        <v>0</v>
      </c>
      <c r="Q27" s="155">
        <f t="shared" si="5"/>
        <v>0</v>
      </c>
      <c r="R27" s="155">
        <f t="shared" si="5"/>
        <v>0</v>
      </c>
      <c r="S27" s="155">
        <f t="shared" si="5"/>
        <v>50962</v>
      </c>
      <c r="T27" s="155">
        <f t="shared" si="5"/>
        <v>203848</v>
      </c>
    </row>
    <row r="28" spans="1:20" s="3" customFormat="1" ht="15.75" customHeight="1">
      <c r="A28" s="99" t="s">
        <v>74</v>
      </c>
      <c r="B28" s="100"/>
      <c r="C28" s="156">
        <f>SUM(C17:C26)</f>
        <v>9.5</v>
      </c>
      <c r="D28" s="156">
        <f>SUM(D17:D26)</f>
        <v>39040</v>
      </c>
      <c r="E28" s="156">
        <f>SUM(E17:E26)</f>
        <v>7600</v>
      </c>
      <c r="F28" s="156">
        <f>SUM(F17:F26)</f>
        <v>44670</v>
      </c>
      <c r="G28" s="156"/>
      <c r="H28" s="156">
        <f>SUM(H17:H26)</f>
        <v>4726</v>
      </c>
      <c r="I28" s="156"/>
      <c r="J28" s="156">
        <f>SUM(J17:J26)</f>
        <v>7206</v>
      </c>
      <c r="K28" s="156"/>
      <c r="L28" s="156">
        <f aca="true" t="shared" si="6" ref="L28:T28">SUM(L17:L26)</f>
        <v>7320</v>
      </c>
      <c r="M28" s="156">
        <f t="shared" si="6"/>
        <v>0</v>
      </c>
      <c r="N28" s="156">
        <f t="shared" si="6"/>
        <v>0</v>
      </c>
      <c r="O28" s="156">
        <f t="shared" si="6"/>
        <v>0</v>
      </c>
      <c r="P28" s="156">
        <f t="shared" si="6"/>
        <v>0</v>
      </c>
      <c r="Q28" s="156">
        <f t="shared" si="6"/>
        <v>0</v>
      </c>
      <c r="R28" s="156">
        <f t="shared" si="6"/>
        <v>0</v>
      </c>
      <c r="S28" s="156">
        <f t="shared" si="6"/>
        <v>63922</v>
      </c>
      <c r="T28" s="156">
        <f t="shared" si="6"/>
        <v>255688</v>
      </c>
    </row>
    <row r="29" spans="1:20" ht="14.25" customHeight="1">
      <c r="A29" s="109" t="s">
        <v>6</v>
      </c>
      <c r="B29" s="52"/>
      <c r="C29" s="32"/>
      <c r="D29" s="50"/>
      <c r="E29" s="50"/>
      <c r="F29" s="50"/>
      <c r="G29" s="50"/>
      <c r="H29" s="28"/>
      <c r="I29" s="28"/>
      <c r="J29" s="28"/>
      <c r="K29" s="26"/>
      <c r="L29" s="31"/>
      <c r="M29" s="31"/>
      <c r="N29" s="31"/>
      <c r="O29" s="31"/>
      <c r="P29" s="31"/>
      <c r="Q29" s="31"/>
      <c r="R29" s="31"/>
      <c r="S29" s="28"/>
      <c r="T29" s="28"/>
    </row>
    <row r="30" spans="1:20" ht="60.75" customHeight="1">
      <c r="A30" s="187" t="s">
        <v>156</v>
      </c>
      <c r="B30" s="201" t="s">
        <v>20</v>
      </c>
      <c r="C30" s="202">
        <v>1</v>
      </c>
      <c r="D30" s="199">
        <v>2176</v>
      </c>
      <c r="E30" s="199"/>
      <c r="F30" s="196">
        <f>(D30+E30)*C30</f>
        <v>2176</v>
      </c>
      <c r="G30" s="199"/>
      <c r="H30" s="194"/>
      <c r="I30" s="194"/>
      <c r="J30" s="194"/>
      <c r="K30" s="26"/>
      <c r="L30" s="31"/>
      <c r="M30" s="31"/>
      <c r="N30" s="28">
        <f>3200*C30-F30-H30-J30</f>
        <v>1024</v>
      </c>
      <c r="O30" s="31"/>
      <c r="P30" s="210"/>
      <c r="Q30" s="210"/>
      <c r="R30" s="210"/>
      <c r="S30" s="194">
        <f>N30+Q30+J30+H30+F30</f>
        <v>3200</v>
      </c>
      <c r="T30" s="194">
        <f aca="true" t="shared" si="7" ref="T30:T40">S30*4</f>
        <v>12800</v>
      </c>
    </row>
    <row r="31" spans="1:20" ht="15" customHeight="1">
      <c r="A31" s="182" t="s">
        <v>129</v>
      </c>
      <c r="B31" s="201" t="s">
        <v>4</v>
      </c>
      <c r="C31" s="202">
        <v>1</v>
      </c>
      <c r="D31" s="199">
        <v>2912</v>
      </c>
      <c r="E31" s="199"/>
      <c r="F31" s="196">
        <f aca="true" t="shared" si="8" ref="F31:F40">(D31+E31)*C31</f>
        <v>2912</v>
      </c>
      <c r="G31" s="199"/>
      <c r="H31" s="194"/>
      <c r="I31" s="194"/>
      <c r="J31" s="194"/>
      <c r="K31" s="26"/>
      <c r="L31" s="31"/>
      <c r="M31" s="31"/>
      <c r="N31" s="28">
        <f aca="true" t="shared" si="9" ref="N31:N40">3200*C31-F31-H31-J31</f>
        <v>288</v>
      </c>
      <c r="O31" s="31"/>
      <c r="P31" s="210"/>
      <c r="Q31" s="210"/>
      <c r="R31" s="210"/>
      <c r="S31" s="194">
        <f aca="true" t="shared" si="10" ref="S31:S40">N31+Q31+J31+H31+F31</f>
        <v>3200</v>
      </c>
      <c r="T31" s="194">
        <f t="shared" si="7"/>
        <v>12800</v>
      </c>
    </row>
    <row r="32" spans="1:20" ht="16.5" customHeight="1">
      <c r="A32" s="183" t="s">
        <v>7</v>
      </c>
      <c r="B32" s="201" t="s">
        <v>20</v>
      </c>
      <c r="C32" s="202">
        <v>1</v>
      </c>
      <c r="D32" s="199">
        <f>D30</f>
        <v>2176</v>
      </c>
      <c r="E32" s="199"/>
      <c r="F32" s="196">
        <f t="shared" si="8"/>
        <v>2176</v>
      </c>
      <c r="G32" s="199"/>
      <c r="H32" s="194"/>
      <c r="I32" s="194"/>
      <c r="J32" s="194"/>
      <c r="K32" s="26"/>
      <c r="L32" s="120"/>
      <c r="M32" s="31"/>
      <c r="N32" s="28">
        <f t="shared" si="9"/>
        <v>1024</v>
      </c>
      <c r="O32" s="31"/>
      <c r="P32" s="210"/>
      <c r="Q32" s="210"/>
      <c r="R32" s="210"/>
      <c r="S32" s="194">
        <f t="shared" si="10"/>
        <v>3200</v>
      </c>
      <c r="T32" s="194">
        <f t="shared" si="7"/>
        <v>12800</v>
      </c>
    </row>
    <row r="33" spans="1:20" ht="16.5" customHeight="1">
      <c r="A33" s="182" t="s">
        <v>101</v>
      </c>
      <c r="B33" s="195" t="s">
        <v>4</v>
      </c>
      <c r="C33" s="202">
        <v>2</v>
      </c>
      <c r="D33" s="199">
        <f>D31</f>
        <v>2912</v>
      </c>
      <c r="E33" s="199"/>
      <c r="F33" s="196">
        <f t="shared" si="8"/>
        <v>5824</v>
      </c>
      <c r="G33" s="199"/>
      <c r="H33" s="196"/>
      <c r="I33" s="196"/>
      <c r="J33" s="196"/>
      <c r="K33" s="26"/>
      <c r="L33" s="120"/>
      <c r="M33" s="31"/>
      <c r="N33" s="28">
        <f t="shared" si="9"/>
        <v>576</v>
      </c>
      <c r="O33" s="31"/>
      <c r="P33" s="210"/>
      <c r="Q33" s="210"/>
      <c r="R33" s="210"/>
      <c r="S33" s="194">
        <f t="shared" si="10"/>
        <v>6400</v>
      </c>
      <c r="T33" s="194">
        <f t="shared" si="7"/>
        <v>25600</v>
      </c>
    </row>
    <row r="34" spans="1:20" ht="15.75" customHeight="1">
      <c r="A34" s="183" t="s">
        <v>54</v>
      </c>
      <c r="B34" s="195" t="s">
        <v>19</v>
      </c>
      <c r="C34" s="202">
        <v>1</v>
      </c>
      <c r="D34" s="199">
        <f>D22</f>
        <v>3632</v>
      </c>
      <c r="E34" s="196">
        <f>D34*0.15</f>
        <v>544.8</v>
      </c>
      <c r="F34" s="196">
        <f t="shared" si="8"/>
        <v>4176.8</v>
      </c>
      <c r="G34" s="199">
        <v>30</v>
      </c>
      <c r="H34" s="196">
        <f>F34*G34/100</f>
        <v>1253.04</v>
      </c>
      <c r="I34" s="196"/>
      <c r="J34" s="196"/>
      <c r="K34" s="26"/>
      <c r="L34" s="120"/>
      <c r="M34" s="31"/>
      <c r="N34" s="28"/>
      <c r="O34" s="31"/>
      <c r="P34" s="210"/>
      <c r="Q34" s="194"/>
      <c r="R34" s="210"/>
      <c r="S34" s="194">
        <f t="shared" si="10"/>
        <v>5429.84</v>
      </c>
      <c r="T34" s="194">
        <f t="shared" si="7"/>
        <v>21719.36</v>
      </c>
    </row>
    <row r="35" spans="1:20" ht="15.75" customHeight="1">
      <c r="A35" s="183" t="s">
        <v>142</v>
      </c>
      <c r="B35" s="195" t="s">
        <v>26</v>
      </c>
      <c r="C35" s="202">
        <v>1.5</v>
      </c>
      <c r="D35" s="199">
        <v>2768</v>
      </c>
      <c r="E35" s="196">
        <f>D35*0.15</f>
        <v>415.2</v>
      </c>
      <c r="F35" s="196">
        <f t="shared" si="8"/>
        <v>4774.799999999999</v>
      </c>
      <c r="G35" s="199">
        <v>30</v>
      </c>
      <c r="H35" s="196">
        <f>F35*G35/100</f>
        <v>1432.4399999999996</v>
      </c>
      <c r="I35" s="196"/>
      <c r="J35" s="196"/>
      <c r="K35" s="26"/>
      <c r="L35" s="120"/>
      <c r="M35" s="31"/>
      <c r="N35" s="28"/>
      <c r="O35" s="31"/>
      <c r="P35" s="210">
        <v>10</v>
      </c>
      <c r="Q35" s="194">
        <f>F35*P35/100</f>
        <v>477.4799999999999</v>
      </c>
      <c r="R35" s="210"/>
      <c r="S35" s="194">
        <f t="shared" si="10"/>
        <v>6684.719999999999</v>
      </c>
      <c r="T35" s="194">
        <f t="shared" si="7"/>
        <v>26738.879999999997</v>
      </c>
    </row>
    <row r="36" spans="1:20" ht="26.25" customHeight="1">
      <c r="A36" s="184" t="s">
        <v>144</v>
      </c>
      <c r="B36" s="195" t="s">
        <v>26</v>
      </c>
      <c r="C36" s="202">
        <v>1</v>
      </c>
      <c r="D36" s="199">
        <f>D35</f>
        <v>2768</v>
      </c>
      <c r="E36" s="196">
        <f>D36*0.15</f>
        <v>415.2</v>
      </c>
      <c r="F36" s="196">
        <f t="shared" si="8"/>
        <v>3183.2</v>
      </c>
      <c r="G36" s="199">
        <v>30</v>
      </c>
      <c r="H36" s="196">
        <f>F36*G36/100</f>
        <v>954.96</v>
      </c>
      <c r="I36" s="196"/>
      <c r="J36" s="196"/>
      <c r="K36" s="26"/>
      <c r="L36" s="120"/>
      <c r="M36" s="31"/>
      <c r="N36" s="28"/>
      <c r="O36" s="31"/>
      <c r="P36" s="210"/>
      <c r="Q36" s="194"/>
      <c r="R36" s="210"/>
      <c r="S36" s="194">
        <f t="shared" si="10"/>
        <v>4138.16</v>
      </c>
      <c r="T36" s="194">
        <f t="shared" si="7"/>
        <v>16552.64</v>
      </c>
    </row>
    <row r="37" spans="1:20" ht="15.75" customHeight="1">
      <c r="A37" s="185" t="s">
        <v>141</v>
      </c>
      <c r="B37" s="197" t="s">
        <v>26</v>
      </c>
      <c r="C37" s="202">
        <v>1</v>
      </c>
      <c r="D37" s="199">
        <f>D36</f>
        <v>2768</v>
      </c>
      <c r="E37" s="199"/>
      <c r="F37" s="196">
        <f t="shared" si="8"/>
        <v>2768</v>
      </c>
      <c r="G37" s="199">
        <v>30</v>
      </c>
      <c r="H37" s="196">
        <f>F37*G37/100</f>
        <v>830.4</v>
      </c>
      <c r="I37" s="196">
        <v>50</v>
      </c>
      <c r="J37" s="196">
        <f>F37*I37/100</f>
        <v>1384</v>
      </c>
      <c r="K37" s="26"/>
      <c r="L37" s="120"/>
      <c r="M37" s="31"/>
      <c r="N37" s="28"/>
      <c r="O37" s="31"/>
      <c r="P37" s="210">
        <v>10</v>
      </c>
      <c r="Q37" s="194">
        <f>F37*P37/100</f>
        <v>276.8</v>
      </c>
      <c r="R37" s="210"/>
      <c r="S37" s="194">
        <f t="shared" si="10"/>
        <v>5259.2</v>
      </c>
      <c r="T37" s="194">
        <f t="shared" si="7"/>
        <v>21036.8</v>
      </c>
    </row>
    <row r="38" spans="1:20" ht="14.25" customHeight="1">
      <c r="A38" s="185" t="s">
        <v>151</v>
      </c>
      <c r="B38" s="197" t="s">
        <v>4</v>
      </c>
      <c r="C38" s="202">
        <v>1</v>
      </c>
      <c r="D38" s="199">
        <f>D33</f>
        <v>2912</v>
      </c>
      <c r="E38" s="199"/>
      <c r="F38" s="196">
        <f t="shared" si="8"/>
        <v>2912</v>
      </c>
      <c r="G38" s="199"/>
      <c r="H38" s="198"/>
      <c r="I38" s="198"/>
      <c r="J38" s="198"/>
      <c r="K38" s="26"/>
      <c r="L38" s="120"/>
      <c r="M38" s="31"/>
      <c r="N38" s="28">
        <f t="shared" si="9"/>
        <v>288</v>
      </c>
      <c r="O38" s="31"/>
      <c r="P38" s="210"/>
      <c r="Q38" s="194"/>
      <c r="R38" s="210"/>
      <c r="S38" s="194">
        <f t="shared" si="10"/>
        <v>3200</v>
      </c>
      <c r="T38" s="194">
        <f t="shared" si="7"/>
        <v>12800</v>
      </c>
    </row>
    <row r="39" spans="1:20" ht="14.25" customHeight="1">
      <c r="A39" s="185" t="s">
        <v>157</v>
      </c>
      <c r="B39" s="197" t="s">
        <v>24</v>
      </c>
      <c r="C39" s="202">
        <v>0.5</v>
      </c>
      <c r="D39" s="199">
        <v>2320</v>
      </c>
      <c r="E39" s="199"/>
      <c r="F39" s="196">
        <f t="shared" si="8"/>
        <v>1160</v>
      </c>
      <c r="G39" s="199"/>
      <c r="H39" s="198"/>
      <c r="I39" s="198"/>
      <c r="J39" s="198"/>
      <c r="K39" s="26"/>
      <c r="L39" s="120"/>
      <c r="M39" s="31"/>
      <c r="N39" s="28">
        <f t="shared" si="9"/>
        <v>440</v>
      </c>
      <c r="O39" s="31"/>
      <c r="P39" s="210"/>
      <c r="Q39" s="194"/>
      <c r="R39" s="210"/>
      <c r="S39" s="194">
        <f t="shared" si="10"/>
        <v>1600</v>
      </c>
      <c r="T39" s="194">
        <f t="shared" si="7"/>
        <v>6400</v>
      </c>
    </row>
    <row r="40" spans="1:20" ht="16.5" customHeight="1">
      <c r="A40" s="183" t="s">
        <v>70</v>
      </c>
      <c r="B40" s="197" t="s">
        <v>24</v>
      </c>
      <c r="C40" s="202">
        <v>1</v>
      </c>
      <c r="D40" s="199">
        <f>D39</f>
        <v>2320</v>
      </c>
      <c r="E40" s="199"/>
      <c r="F40" s="196">
        <f t="shared" si="8"/>
        <v>2320</v>
      </c>
      <c r="G40" s="199"/>
      <c r="H40" s="196"/>
      <c r="I40" s="196"/>
      <c r="J40" s="196"/>
      <c r="K40" s="26"/>
      <c r="L40" s="31"/>
      <c r="M40" s="31"/>
      <c r="N40" s="28">
        <f t="shared" si="9"/>
        <v>880</v>
      </c>
      <c r="O40" s="31"/>
      <c r="P40" s="210">
        <v>12</v>
      </c>
      <c r="Q40" s="194">
        <f>F40*P40/100</f>
        <v>278.4</v>
      </c>
      <c r="R40" s="210"/>
      <c r="S40" s="194">
        <f t="shared" si="10"/>
        <v>3478.4</v>
      </c>
      <c r="T40" s="194">
        <f t="shared" si="7"/>
        <v>13913.6</v>
      </c>
    </row>
    <row r="41" spans="1:20" s="3" customFormat="1" ht="14.25" customHeight="1">
      <c r="A41" s="99" t="s">
        <v>75</v>
      </c>
      <c r="B41" s="104"/>
      <c r="C41" s="101">
        <f>SUM(C30:C40)</f>
        <v>12</v>
      </c>
      <c r="D41" s="101">
        <f>SUM(D29:D40)</f>
        <v>29664</v>
      </c>
      <c r="E41" s="101">
        <f>SUM(E30:E40)</f>
        <v>1375.2</v>
      </c>
      <c r="F41" s="101">
        <f>SUM(F29:F40)</f>
        <v>34382.8</v>
      </c>
      <c r="G41" s="101"/>
      <c r="H41" s="101">
        <f>SUM(H29:H40)</f>
        <v>4470.839999999999</v>
      </c>
      <c r="I41" s="101"/>
      <c r="J41" s="101">
        <f>SUM(J29:J40)</f>
        <v>1384</v>
      </c>
      <c r="K41" s="101">
        <f>SUM(K30:K40)</f>
        <v>0</v>
      </c>
      <c r="L41" s="101">
        <f>SUM(L30:L40)</f>
        <v>0</v>
      </c>
      <c r="M41" s="101"/>
      <c r="N41" s="101">
        <f>SUM(N30:N40)</f>
        <v>4520</v>
      </c>
      <c r="O41" s="101">
        <f>SUM(O30:O40)</f>
        <v>0</v>
      </c>
      <c r="P41" s="101"/>
      <c r="Q41" s="101">
        <f>SUM(Q29:Q40)</f>
        <v>1032.6799999999998</v>
      </c>
      <c r="R41" s="101">
        <f>SUM(R30:R40)</f>
        <v>0</v>
      </c>
      <c r="S41" s="101">
        <f>SUM(S30:S40)</f>
        <v>45790.32</v>
      </c>
      <c r="T41" s="101">
        <f>SUM(T30:T40)</f>
        <v>183161.28</v>
      </c>
    </row>
    <row r="42" spans="1:20" ht="15" customHeight="1">
      <c r="A42" s="109" t="s">
        <v>9</v>
      </c>
      <c r="B42" s="52"/>
      <c r="C42" s="32"/>
      <c r="D42" s="25"/>
      <c r="E42" s="25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194"/>
    </row>
    <row r="43" spans="1:20" ht="15.75" customHeight="1">
      <c r="A43" s="182" t="s">
        <v>136</v>
      </c>
      <c r="B43" s="201" t="s">
        <v>24</v>
      </c>
      <c r="C43" s="202">
        <v>10</v>
      </c>
      <c r="D43" s="199">
        <f>D40</f>
        <v>2320</v>
      </c>
      <c r="E43" s="196">
        <f>D43*25%</f>
        <v>580</v>
      </c>
      <c r="F43" s="196">
        <f>(D43+E43)*C43</f>
        <v>29000</v>
      </c>
      <c r="G43" s="25"/>
      <c r="H43" s="28"/>
      <c r="I43" s="28"/>
      <c r="J43" s="28"/>
      <c r="K43" s="26"/>
      <c r="L43" s="31"/>
      <c r="M43" s="31"/>
      <c r="N43" s="31">
        <f>3200*C43-F43-J43</f>
        <v>3000</v>
      </c>
      <c r="O43" s="194">
        <f>F43*0.17</f>
        <v>4930</v>
      </c>
      <c r="P43" s="210"/>
      <c r="Q43" s="210"/>
      <c r="R43" s="210"/>
      <c r="S43" s="194">
        <f aca="true" t="shared" si="11" ref="S43:S55">F43+H43+J43+L43+N43+O43+Q43+R43</f>
        <v>36930</v>
      </c>
      <c r="T43" s="194">
        <f aca="true" t="shared" si="12" ref="T43:T50">S43*4</f>
        <v>147720</v>
      </c>
    </row>
    <row r="44" spans="1:20" ht="15" customHeight="1">
      <c r="A44" s="183" t="s">
        <v>56</v>
      </c>
      <c r="B44" s="201" t="s">
        <v>1</v>
      </c>
      <c r="C44" s="202">
        <v>1</v>
      </c>
      <c r="D44" s="199">
        <v>1744</v>
      </c>
      <c r="E44" s="25"/>
      <c r="F44" s="196">
        <f aca="true" t="shared" si="13" ref="F44:F55">(D44+E44)*C44</f>
        <v>1744</v>
      </c>
      <c r="G44" s="25"/>
      <c r="H44" s="28"/>
      <c r="I44" s="28"/>
      <c r="J44" s="28"/>
      <c r="K44" s="26"/>
      <c r="L44" s="31"/>
      <c r="M44" s="31"/>
      <c r="N44" s="31">
        <f aca="true" t="shared" si="14" ref="N44:N55">3200*C44-F44-J44</f>
        <v>1456</v>
      </c>
      <c r="O44" s="210"/>
      <c r="P44" s="210"/>
      <c r="Q44" s="210"/>
      <c r="R44" s="210"/>
      <c r="S44" s="194">
        <f t="shared" si="11"/>
        <v>3200</v>
      </c>
      <c r="T44" s="194">
        <f t="shared" si="12"/>
        <v>12800</v>
      </c>
    </row>
    <row r="45" spans="1:20" ht="15" customHeight="1">
      <c r="A45" s="188" t="s">
        <v>71</v>
      </c>
      <c r="B45" s="201" t="s">
        <v>16</v>
      </c>
      <c r="C45" s="202">
        <v>1</v>
      </c>
      <c r="D45" s="199">
        <v>1600</v>
      </c>
      <c r="E45" s="25"/>
      <c r="F45" s="196">
        <f t="shared" si="13"/>
        <v>1600</v>
      </c>
      <c r="G45" s="25"/>
      <c r="H45" s="28"/>
      <c r="I45" s="28"/>
      <c r="J45" s="28"/>
      <c r="K45" s="26"/>
      <c r="L45" s="31"/>
      <c r="M45" s="31"/>
      <c r="N45" s="31">
        <f t="shared" si="14"/>
        <v>1600</v>
      </c>
      <c r="O45" s="210"/>
      <c r="P45" s="210"/>
      <c r="Q45" s="210"/>
      <c r="R45" s="210"/>
      <c r="S45" s="194">
        <f t="shared" si="11"/>
        <v>3200</v>
      </c>
      <c r="T45" s="194">
        <f t="shared" si="12"/>
        <v>12800</v>
      </c>
    </row>
    <row r="46" spans="1:20" ht="15" customHeight="1">
      <c r="A46" s="183" t="s">
        <v>64</v>
      </c>
      <c r="B46" s="201" t="s">
        <v>20</v>
      </c>
      <c r="C46" s="202">
        <v>2.5</v>
      </c>
      <c r="D46" s="199">
        <v>2176</v>
      </c>
      <c r="E46" s="25"/>
      <c r="F46" s="196">
        <f t="shared" si="13"/>
        <v>5440</v>
      </c>
      <c r="G46" s="25"/>
      <c r="H46" s="28"/>
      <c r="I46" s="28"/>
      <c r="J46" s="28"/>
      <c r="K46" s="26"/>
      <c r="L46" s="31"/>
      <c r="M46" s="31"/>
      <c r="N46" s="31">
        <f t="shared" si="14"/>
        <v>2560</v>
      </c>
      <c r="O46" s="210"/>
      <c r="P46" s="210">
        <v>12</v>
      </c>
      <c r="Q46" s="194">
        <f>F46*P46%</f>
        <v>652.8</v>
      </c>
      <c r="R46" s="210"/>
      <c r="S46" s="194">
        <f t="shared" si="11"/>
        <v>8652.8</v>
      </c>
      <c r="T46" s="194">
        <f t="shared" si="12"/>
        <v>34611.2</v>
      </c>
    </row>
    <row r="47" spans="1:20" ht="16.5" customHeight="1">
      <c r="A47" s="183" t="s">
        <v>150</v>
      </c>
      <c r="B47" s="201" t="s">
        <v>1</v>
      </c>
      <c r="C47" s="202">
        <v>2</v>
      </c>
      <c r="D47" s="199">
        <f>D44</f>
        <v>1744</v>
      </c>
      <c r="E47" s="25"/>
      <c r="F47" s="196">
        <f t="shared" si="13"/>
        <v>3488</v>
      </c>
      <c r="G47" s="25"/>
      <c r="H47" s="28"/>
      <c r="I47" s="28"/>
      <c r="J47" s="28"/>
      <c r="K47" s="26"/>
      <c r="L47" s="31"/>
      <c r="M47" s="31"/>
      <c r="N47" s="31">
        <f t="shared" si="14"/>
        <v>2912</v>
      </c>
      <c r="O47" s="210"/>
      <c r="P47" s="210">
        <v>12</v>
      </c>
      <c r="Q47" s="194">
        <f>F47*P47%</f>
        <v>418.56</v>
      </c>
      <c r="R47" s="210"/>
      <c r="S47" s="194">
        <f t="shared" si="11"/>
        <v>6818.56</v>
      </c>
      <c r="T47" s="194">
        <f t="shared" si="12"/>
        <v>27274.24</v>
      </c>
    </row>
    <row r="48" spans="1:20" ht="17.25" customHeight="1">
      <c r="A48" s="183" t="s">
        <v>14</v>
      </c>
      <c r="B48" s="201" t="s">
        <v>23</v>
      </c>
      <c r="C48" s="202">
        <v>1</v>
      </c>
      <c r="D48" s="199">
        <f>1888</f>
        <v>1888</v>
      </c>
      <c r="E48" s="25"/>
      <c r="F48" s="196">
        <f t="shared" si="13"/>
        <v>1888</v>
      </c>
      <c r="G48" s="25"/>
      <c r="H48" s="28"/>
      <c r="I48" s="194">
        <v>25</v>
      </c>
      <c r="J48" s="194">
        <f>F48*I48/100</f>
        <v>472</v>
      </c>
      <c r="K48" s="26"/>
      <c r="L48" s="31"/>
      <c r="M48" s="31"/>
      <c r="N48" s="31">
        <f t="shared" si="14"/>
        <v>840</v>
      </c>
      <c r="O48" s="210"/>
      <c r="P48" s="210"/>
      <c r="Q48" s="194"/>
      <c r="R48" s="210"/>
      <c r="S48" s="194">
        <f t="shared" si="11"/>
        <v>3200</v>
      </c>
      <c r="T48" s="194">
        <f t="shared" si="12"/>
        <v>12800</v>
      </c>
    </row>
    <row r="49" spans="1:20" ht="43.5" customHeight="1">
      <c r="A49" s="186" t="s">
        <v>149</v>
      </c>
      <c r="B49" s="201" t="s">
        <v>20</v>
      </c>
      <c r="C49" s="202">
        <v>6</v>
      </c>
      <c r="D49" s="199">
        <f>D46</f>
        <v>2176</v>
      </c>
      <c r="E49" s="25"/>
      <c r="F49" s="196">
        <f t="shared" si="13"/>
        <v>13056</v>
      </c>
      <c r="G49" s="25"/>
      <c r="H49" s="28"/>
      <c r="I49" s="28"/>
      <c r="J49" s="28"/>
      <c r="K49" s="26"/>
      <c r="L49" s="31"/>
      <c r="M49" s="31"/>
      <c r="N49" s="31">
        <f t="shared" si="14"/>
        <v>6144</v>
      </c>
      <c r="O49" s="210"/>
      <c r="P49" s="210"/>
      <c r="Q49" s="194"/>
      <c r="R49" s="210"/>
      <c r="S49" s="194">
        <f t="shared" si="11"/>
        <v>19200</v>
      </c>
      <c r="T49" s="194">
        <f t="shared" si="12"/>
        <v>76800</v>
      </c>
    </row>
    <row r="50" spans="1:20" ht="29.25" customHeight="1">
      <c r="A50" s="184" t="s">
        <v>143</v>
      </c>
      <c r="B50" s="197" t="s">
        <v>1</v>
      </c>
      <c r="C50" s="202">
        <v>1.5</v>
      </c>
      <c r="D50" s="199">
        <f>D47</f>
        <v>1744</v>
      </c>
      <c r="E50" s="25"/>
      <c r="F50" s="196">
        <f t="shared" si="13"/>
        <v>2616</v>
      </c>
      <c r="G50" s="25"/>
      <c r="H50" s="68"/>
      <c r="I50" s="68"/>
      <c r="J50" s="68"/>
      <c r="K50" s="26"/>
      <c r="L50" s="31"/>
      <c r="M50" s="31"/>
      <c r="N50" s="31">
        <f t="shared" si="14"/>
        <v>2184</v>
      </c>
      <c r="O50" s="210"/>
      <c r="P50" s="210">
        <v>12</v>
      </c>
      <c r="Q50" s="194">
        <f>F50*P50%</f>
        <v>313.92</v>
      </c>
      <c r="R50" s="210"/>
      <c r="S50" s="194">
        <f t="shared" si="11"/>
        <v>5113.92</v>
      </c>
      <c r="T50" s="194">
        <f t="shared" si="12"/>
        <v>20455.68</v>
      </c>
    </row>
    <row r="51" spans="1:20" ht="16.5" customHeight="1">
      <c r="A51" s="183" t="s">
        <v>153</v>
      </c>
      <c r="B51" s="197" t="s">
        <v>1</v>
      </c>
      <c r="C51" s="202">
        <v>6</v>
      </c>
      <c r="D51" s="199">
        <f>D50</f>
        <v>1744</v>
      </c>
      <c r="E51" s="25"/>
      <c r="F51" s="196">
        <f t="shared" si="13"/>
        <v>10464</v>
      </c>
      <c r="G51" s="25"/>
      <c r="H51" s="68"/>
      <c r="I51" s="68"/>
      <c r="J51" s="68"/>
      <c r="K51" s="26"/>
      <c r="L51" s="31"/>
      <c r="M51" s="31"/>
      <c r="N51" s="31">
        <f t="shared" si="14"/>
        <v>8736</v>
      </c>
      <c r="O51" s="194">
        <f>F51*0.17</f>
        <v>1778.88</v>
      </c>
      <c r="P51" s="210">
        <v>12</v>
      </c>
      <c r="Q51" s="194">
        <f>F51*P51%</f>
        <v>1255.68</v>
      </c>
      <c r="R51" s="210"/>
      <c r="S51" s="194">
        <f t="shared" si="11"/>
        <v>22234.56</v>
      </c>
      <c r="T51" s="194">
        <f>S51*2.5</f>
        <v>55586.4</v>
      </c>
    </row>
    <row r="52" spans="1:20" ht="16.5" customHeight="1">
      <c r="A52" s="183" t="s">
        <v>154</v>
      </c>
      <c r="B52" s="197" t="s">
        <v>1</v>
      </c>
      <c r="C52" s="202">
        <v>2</v>
      </c>
      <c r="D52" s="199">
        <f>D51</f>
        <v>1744</v>
      </c>
      <c r="E52" s="25"/>
      <c r="F52" s="196">
        <f t="shared" si="13"/>
        <v>3488</v>
      </c>
      <c r="G52" s="25"/>
      <c r="H52" s="68"/>
      <c r="I52" s="68"/>
      <c r="J52" s="68"/>
      <c r="K52" s="26"/>
      <c r="L52" s="31"/>
      <c r="M52" s="31"/>
      <c r="N52" s="31">
        <f t="shared" si="14"/>
        <v>2912</v>
      </c>
      <c r="O52" s="194">
        <f>F52*0.17</f>
        <v>592.96</v>
      </c>
      <c r="P52" s="210">
        <v>12</v>
      </c>
      <c r="Q52" s="194">
        <f>F52*P52%</f>
        <v>418.56</v>
      </c>
      <c r="R52" s="210"/>
      <c r="S52" s="194">
        <f t="shared" si="11"/>
        <v>7411.52</v>
      </c>
      <c r="T52" s="194">
        <f>S52*4</f>
        <v>29646.08</v>
      </c>
    </row>
    <row r="53" spans="1:20" ht="30.75" customHeight="1">
      <c r="A53" s="184" t="s">
        <v>152</v>
      </c>
      <c r="B53" s="197" t="s">
        <v>16</v>
      </c>
      <c r="C53" s="202">
        <v>9.75</v>
      </c>
      <c r="D53" s="199">
        <v>1600</v>
      </c>
      <c r="E53" s="25"/>
      <c r="F53" s="196">
        <f t="shared" si="13"/>
        <v>15600</v>
      </c>
      <c r="G53" s="25"/>
      <c r="H53" s="35"/>
      <c r="I53" s="35"/>
      <c r="J53" s="35"/>
      <c r="K53" s="26"/>
      <c r="L53" s="31"/>
      <c r="M53" s="31"/>
      <c r="N53" s="31">
        <f t="shared" si="14"/>
        <v>15600</v>
      </c>
      <c r="O53" s="194"/>
      <c r="P53" s="212">
        <v>10</v>
      </c>
      <c r="Q53" s="194">
        <f>F53*P53%</f>
        <v>1560</v>
      </c>
      <c r="R53" s="198"/>
      <c r="S53" s="194">
        <f t="shared" si="11"/>
        <v>32760</v>
      </c>
      <c r="T53" s="194">
        <f>S53*4</f>
        <v>131040</v>
      </c>
    </row>
    <row r="54" spans="1:20" ht="15" customHeight="1">
      <c r="A54" s="183" t="s">
        <v>12</v>
      </c>
      <c r="B54" s="54" t="s">
        <v>16</v>
      </c>
      <c r="C54" s="32">
        <v>2.5</v>
      </c>
      <c r="D54" s="199">
        <v>1600</v>
      </c>
      <c r="E54" s="25"/>
      <c r="F54" s="196">
        <f t="shared" si="13"/>
        <v>4000</v>
      </c>
      <c r="G54" s="25"/>
      <c r="H54" s="68"/>
      <c r="I54" s="68"/>
      <c r="J54" s="68"/>
      <c r="K54" s="26"/>
      <c r="L54" s="31"/>
      <c r="M54" s="31"/>
      <c r="N54" s="31">
        <f t="shared" si="14"/>
        <v>4000</v>
      </c>
      <c r="O54" s="194"/>
      <c r="P54" s="210">
        <v>10</v>
      </c>
      <c r="Q54" s="194">
        <f>F54*P54%</f>
        <v>400</v>
      </c>
      <c r="R54" s="210"/>
      <c r="S54" s="194">
        <f t="shared" si="11"/>
        <v>8400</v>
      </c>
      <c r="T54" s="194">
        <f>S54*4</f>
        <v>33600</v>
      </c>
    </row>
    <row r="55" spans="1:20" ht="15.75" customHeight="1">
      <c r="A55" s="183" t="s">
        <v>13</v>
      </c>
      <c r="B55" s="54" t="s">
        <v>16</v>
      </c>
      <c r="C55" s="32">
        <v>5</v>
      </c>
      <c r="D55" s="199">
        <v>1600</v>
      </c>
      <c r="E55" s="33"/>
      <c r="F55" s="196">
        <f t="shared" si="13"/>
        <v>8000</v>
      </c>
      <c r="G55" s="33"/>
      <c r="H55" s="68"/>
      <c r="I55" s="68"/>
      <c r="J55" s="68"/>
      <c r="K55" s="26"/>
      <c r="L55" s="120"/>
      <c r="M55" s="213"/>
      <c r="N55" s="31">
        <f t="shared" si="14"/>
        <v>8000</v>
      </c>
      <c r="O55" s="194">
        <f>F55*0.17</f>
        <v>1360</v>
      </c>
      <c r="P55" s="198"/>
      <c r="Q55" s="210"/>
      <c r="R55" s="198"/>
      <c r="S55" s="194">
        <f t="shared" si="11"/>
        <v>17360</v>
      </c>
      <c r="T55" s="194">
        <f>S55*4</f>
        <v>69440</v>
      </c>
    </row>
    <row r="56" spans="1:20" s="3" customFormat="1" ht="15" customHeight="1">
      <c r="A56" s="99" t="s">
        <v>76</v>
      </c>
      <c r="B56" s="99"/>
      <c r="C56" s="101">
        <f>SUM(C43:C55)</f>
        <v>50.25</v>
      </c>
      <c r="D56" s="101">
        <f>SUM(D43:D55)</f>
        <v>23680</v>
      </c>
      <c r="E56" s="101">
        <f>SUM(E43:E55)</f>
        <v>580</v>
      </c>
      <c r="F56" s="101">
        <f>SUM(F43:F55)</f>
        <v>100384</v>
      </c>
      <c r="G56" s="101"/>
      <c r="H56" s="101">
        <f>SUM(H43:H55)</f>
        <v>0</v>
      </c>
      <c r="I56" s="101"/>
      <c r="J56" s="101">
        <f>SUM(J43:J55)</f>
        <v>472</v>
      </c>
      <c r="K56" s="101">
        <f>SUM(K43:K55)</f>
        <v>0</v>
      </c>
      <c r="L56" s="101">
        <f>SUM(L43:L55)</f>
        <v>0</v>
      </c>
      <c r="M56" s="101"/>
      <c r="N56" s="101">
        <f>SUM(N43:N55)</f>
        <v>59944</v>
      </c>
      <c r="O56" s="101">
        <f>SUM(O43:O55)</f>
        <v>8661.84</v>
      </c>
      <c r="P56" s="101"/>
      <c r="Q56" s="101">
        <f>SUM(Q43:Q55)</f>
        <v>5019.52</v>
      </c>
      <c r="R56" s="101">
        <f>SUM(R43:R55)</f>
        <v>0</v>
      </c>
      <c r="S56" s="101">
        <f>SUM(S43:S55)</f>
        <v>174481.36</v>
      </c>
      <c r="T56" s="101">
        <f>SUM(T43:T55)</f>
        <v>664573.6000000001</v>
      </c>
    </row>
    <row r="57" spans="1:20" s="69" customFormat="1" ht="15.75" customHeight="1">
      <c r="A57" s="106" t="s">
        <v>77</v>
      </c>
      <c r="B57" s="106"/>
      <c r="C57" s="107">
        <f>C28+C41+C56</f>
        <v>71.75</v>
      </c>
      <c r="D57" s="107">
        <f>D28+D41+D56</f>
        <v>92384</v>
      </c>
      <c r="E57" s="107">
        <f>E28+E41+E56</f>
        <v>9555.2</v>
      </c>
      <c r="F57" s="107">
        <f>F28+F41+F56</f>
        <v>179436.8</v>
      </c>
      <c r="G57" s="107"/>
      <c r="H57" s="107">
        <f>H28+H41+H56</f>
        <v>9196.84</v>
      </c>
      <c r="I57" s="107"/>
      <c r="J57" s="107">
        <f>J28+J41+J56</f>
        <v>9062</v>
      </c>
      <c r="K57" s="107">
        <f>K28+K41+K56</f>
        <v>0</v>
      </c>
      <c r="L57" s="107">
        <f>L28+L41+L56</f>
        <v>7320</v>
      </c>
      <c r="M57" s="107"/>
      <c r="N57" s="107">
        <f>N28+N41+N56</f>
        <v>64464</v>
      </c>
      <c r="O57" s="107">
        <f>O28+O41+O56</f>
        <v>8661.84</v>
      </c>
      <c r="P57" s="107"/>
      <c r="Q57" s="107">
        <f>Q28+Q41+Q56</f>
        <v>6052.200000000001</v>
      </c>
      <c r="R57" s="107">
        <f>R28+R41+R56</f>
        <v>0</v>
      </c>
      <c r="S57" s="107">
        <f>S28+S41+S56</f>
        <v>284193.68</v>
      </c>
      <c r="T57" s="107">
        <f>T28+T41+T56</f>
        <v>1103422.8800000001</v>
      </c>
    </row>
    <row r="58" spans="1:20" ht="15.75" customHeight="1">
      <c r="A58" s="29" t="s">
        <v>78</v>
      </c>
      <c r="B58" s="64"/>
      <c r="C58" s="65">
        <v>30.39</v>
      </c>
      <c r="D58" s="50"/>
      <c r="E58" s="50"/>
      <c r="F58" s="50"/>
      <c r="G58" s="25"/>
      <c r="H58" s="28"/>
      <c r="I58" s="28"/>
      <c r="J58" s="28"/>
      <c r="K58" s="26"/>
      <c r="L58" s="31"/>
      <c r="M58" s="31"/>
      <c r="N58" s="31"/>
      <c r="O58" s="31"/>
      <c r="P58" s="31"/>
      <c r="Q58" s="31"/>
      <c r="R58" s="31"/>
      <c r="S58" s="220">
        <v>168783.89</v>
      </c>
      <c r="T58" s="220">
        <f>S58*4</f>
        <v>675135.56</v>
      </c>
    </row>
    <row r="59" spans="1:32" ht="15.75" customHeight="1">
      <c r="A59" s="34" t="s">
        <v>66</v>
      </c>
      <c r="B59" s="34"/>
      <c r="C59" s="189"/>
      <c r="D59" s="25"/>
      <c r="E59" s="25"/>
      <c r="F59" s="25"/>
      <c r="G59" s="25"/>
      <c r="H59" s="35"/>
      <c r="I59" s="35"/>
      <c r="J59" s="35"/>
      <c r="K59" s="24"/>
      <c r="L59" s="24"/>
      <c r="M59" s="24"/>
      <c r="N59" s="24"/>
      <c r="O59" s="24"/>
      <c r="P59" s="24"/>
      <c r="Q59" s="24"/>
      <c r="R59" s="24"/>
      <c r="S59" s="220">
        <v>26479.63</v>
      </c>
      <c r="T59" s="220">
        <f>S59*4</f>
        <v>105918.52</v>
      </c>
      <c r="Z59" s="37"/>
      <c r="AA59" s="38"/>
      <c r="AB59" s="8"/>
      <c r="AC59" s="3"/>
      <c r="AD59" s="6"/>
      <c r="AE59" s="6"/>
      <c r="AF59" s="7"/>
    </row>
    <row r="60" spans="1:20" ht="15.75" customHeight="1">
      <c r="A60" s="34" t="s">
        <v>79</v>
      </c>
      <c r="B60" s="34"/>
      <c r="C60" s="190">
        <v>24.5</v>
      </c>
      <c r="D60" s="25"/>
      <c r="E60" s="25"/>
      <c r="F60" s="25"/>
      <c r="G60" s="25"/>
      <c r="H60" s="35"/>
      <c r="I60" s="35"/>
      <c r="J60" s="35"/>
      <c r="K60" s="24"/>
      <c r="L60" s="24"/>
      <c r="M60" s="24"/>
      <c r="N60" s="24"/>
      <c r="O60" s="24"/>
      <c r="P60" s="24"/>
      <c r="Q60" s="24"/>
      <c r="R60" s="24"/>
      <c r="S60" s="220">
        <v>119349.5</v>
      </c>
      <c r="T60" s="220">
        <f>S60*4</f>
        <v>477398</v>
      </c>
    </row>
    <row r="61" spans="1:20" ht="15.75" customHeight="1">
      <c r="A61" s="34" t="s">
        <v>67</v>
      </c>
      <c r="B61" s="34"/>
      <c r="C61" s="24"/>
      <c r="D61" s="25"/>
      <c r="E61" s="25"/>
      <c r="F61" s="25"/>
      <c r="G61" s="25"/>
      <c r="H61" s="35"/>
      <c r="I61" s="35"/>
      <c r="J61" s="35"/>
      <c r="K61" s="24"/>
      <c r="L61" s="24"/>
      <c r="M61" s="24"/>
      <c r="N61" s="24"/>
      <c r="O61" s="24"/>
      <c r="P61" s="24"/>
      <c r="Q61" s="24"/>
      <c r="R61" s="24"/>
      <c r="S61" s="220">
        <v>23170.62</v>
      </c>
      <c r="T61" s="220">
        <f>S61*4</f>
        <v>92682.48</v>
      </c>
    </row>
    <row r="62" spans="1:20" ht="15" customHeight="1">
      <c r="A62" s="34" t="s">
        <v>80</v>
      </c>
      <c r="B62" s="34"/>
      <c r="C62" s="190">
        <v>1</v>
      </c>
      <c r="D62" s="25"/>
      <c r="E62" s="25"/>
      <c r="F62" s="25"/>
      <c r="G62" s="25"/>
      <c r="H62" s="35"/>
      <c r="I62" s="35"/>
      <c r="J62" s="35"/>
      <c r="K62" s="24"/>
      <c r="L62" s="24"/>
      <c r="M62" s="24"/>
      <c r="N62" s="24"/>
      <c r="O62" s="24"/>
      <c r="P62" s="24"/>
      <c r="Q62" s="24"/>
      <c r="R62" s="24"/>
      <c r="S62" s="220">
        <v>4727.99</v>
      </c>
      <c r="T62" s="220">
        <f>S62*4</f>
        <v>18911.96</v>
      </c>
    </row>
    <row r="63" spans="1:20" ht="15.75" customHeight="1">
      <c r="A63" s="34" t="s">
        <v>135</v>
      </c>
      <c r="B63" s="34"/>
      <c r="C63" s="36"/>
      <c r="D63" s="25"/>
      <c r="E63" s="25"/>
      <c r="F63" s="25"/>
      <c r="G63" s="25"/>
      <c r="H63" s="35"/>
      <c r="I63" s="35"/>
      <c r="J63" s="35"/>
      <c r="K63" s="24"/>
      <c r="L63" s="24"/>
      <c r="M63" s="24"/>
      <c r="N63" s="24"/>
      <c r="O63" s="24"/>
      <c r="P63" s="24"/>
      <c r="Q63" s="24"/>
      <c r="R63" s="24"/>
      <c r="S63" s="220">
        <v>468</v>
      </c>
      <c r="T63" s="220">
        <f>S63*4</f>
        <v>1872</v>
      </c>
    </row>
    <row r="64" spans="1:20" ht="15.75" customHeight="1">
      <c r="A64" s="34" t="s">
        <v>108</v>
      </c>
      <c r="B64" s="34"/>
      <c r="C64" s="24"/>
      <c r="D64" s="25"/>
      <c r="E64" s="25"/>
      <c r="F64" s="25"/>
      <c r="G64" s="25"/>
      <c r="H64" s="35"/>
      <c r="I64" s="35"/>
      <c r="J64" s="35"/>
      <c r="K64" s="24"/>
      <c r="L64" s="24"/>
      <c r="M64" s="24"/>
      <c r="N64" s="24"/>
      <c r="O64" s="24"/>
      <c r="P64" s="24"/>
      <c r="Q64" s="24"/>
      <c r="R64" s="24"/>
      <c r="S64" s="65"/>
      <c r="T64" s="192"/>
    </row>
    <row r="65" spans="1:31" ht="15.75" customHeight="1">
      <c r="A65" s="34" t="s">
        <v>68</v>
      </c>
      <c r="B65" s="34"/>
      <c r="C65" s="36"/>
      <c r="D65" s="25"/>
      <c r="E65" s="25"/>
      <c r="F65" s="25"/>
      <c r="G65" s="25"/>
      <c r="H65" s="35"/>
      <c r="I65" s="35"/>
      <c r="J65" s="35"/>
      <c r="K65" s="24"/>
      <c r="L65" s="24"/>
      <c r="M65" s="24"/>
      <c r="N65" s="24"/>
      <c r="O65" s="24"/>
      <c r="P65" s="24"/>
      <c r="Q65" s="24"/>
      <c r="R65" s="24"/>
      <c r="S65" s="65"/>
      <c r="T65" s="65"/>
      <c r="X65" s="88"/>
      <c r="Y65" s="9"/>
      <c r="Z65" s="81"/>
      <c r="AA65" s="86"/>
      <c r="AB65" s="80"/>
      <c r="AC65" s="10"/>
      <c r="AD65" s="10"/>
      <c r="AE65" s="87"/>
    </row>
    <row r="66" spans="1:20" ht="15.75" customHeight="1">
      <c r="A66" s="34" t="s">
        <v>164</v>
      </c>
      <c r="B66" s="34"/>
      <c r="C66" s="36"/>
      <c r="D66" s="25"/>
      <c r="E66" s="25"/>
      <c r="F66" s="25"/>
      <c r="G66" s="25"/>
      <c r="H66" s="35"/>
      <c r="I66" s="35"/>
      <c r="J66" s="35"/>
      <c r="K66" s="24"/>
      <c r="L66" s="24"/>
      <c r="M66" s="24"/>
      <c r="N66" s="24"/>
      <c r="O66" s="24"/>
      <c r="P66" s="24"/>
      <c r="Q66" s="24"/>
      <c r="R66" s="24"/>
      <c r="S66" s="65"/>
      <c r="T66" s="65">
        <v>5477369.24</v>
      </c>
    </row>
    <row r="67" spans="1:31" ht="15.75" customHeight="1">
      <c r="A67" s="34" t="s">
        <v>165</v>
      </c>
      <c r="B67" s="34"/>
      <c r="C67" s="36"/>
      <c r="D67" s="25"/>
      <c r="E67" s="25"/>
      <c r="F67" s="25"/>
      <c r="G67" s="25"/>
      <c r="H67" s="35"/>
      <c r="I67" s="35"/>
      <c r="J67" s="35"/>
      <c r="K67" s="24"/>
      <c r="L67" s="24"/>
      <c r="M67" s="24"/>
      <c r="N67" s="24"/>
      <c r="O67" s="24"/>
      <c r="P67" s="24"/>
      <c r="Q67" s="24"/>
      <c r="R67" s="24"/>
      <c r="S67" s="65"/>
      <c r="T67" s="65">
        <f>T69-T56-T41-T21-T20</f>
        <v>1516296.1199999999</v>
      </c>
      <c r="Y67" s="37"/>
      <c r="Z67" s="38"/>
      <c r="AA67" s="8"/>
      <c r="AB67" s="3"/>
      <c r="AC67" s="6"/>
      <c r="AD67" s="6"/>
      <c r="AE67" s="7"/>
    </row>
    <row r="68" spans="1:20" ht="15.75" customHeight="1">
      <c r="A68" s="34" t="s">
        <v>166</v>
      </c>
      <c r="B68" s="93"/>
      <c r="C68" s="94"/>
      <c r="D68" s="95"/>
      <c r="E68" s="95"/>
      <c r="F68" s="95"/>
      <c r="G68" s="95"/>
      <c r="H68" s="96"/>
      <c r="I68" s="96"/>
      <c r="J68" s="96"/>
      <c r="K68" s="97"/>
      <c r="L68" s="97"/>
      <c r="M68" s="97"/>
      <c r="N68" s="97"/>
      <c r="O68" s="97"/>
      <c r="P68" s="97"/>
      <c r="Q68" s="97"/>
      <c r="R68" s="97"/>
      <c r="S68" s="98">
        <f>S63+S62+S61+S60+S59+S58+S27</f>
        <v>393941.63</v>
      </c>
      <c r="T68" s="98">
        <v>4938989</v>
      </c>
    </row>
    <row r="69" spans="1:20" ht="15.75" customHeight="1">
      <c r="A69" s="34" t="s">
        <v>167</v>
      </c>
      <c r="B69" s="93"/>
      <c r="C69" s="94"/>
      <c r="D69" s="95"/>
      <c r="E69" s="95"/>
      <c r="F69" s="95"/>
      <c r="G69" s="95"/>
      <c r="H69" s="96"/>
      <c r="I69" s="96"/>
      <c r="J69" s="96"/>
      <c r="K69" s="97"/>
      <c r="L69" s="97"/>
      <c r="M69" s="97"/>
      <c r="N69" s="97"/>
      <c r="O69" s="97"/>
      <c r="P69" s="97"/>
      <c r="Q69" s="97"/>
      <c r="R69" s="97"/>
      <c r="S69" s="98">
        <f>S56+S41+S21+S20</f>
        <v>233231.68</v>
      </c>
      <c r="T69" s="98">
        <v>2415871</v>
      </c>
    </row>
    <row r="70" spans="1:20" s="3" customFormat="1" ht="15.75" customHeight="1">
      <c r="A70" s="110" t="s">
        <v>155</v>
      </c>
      <c r="B70" s="111"/>
      <c r="C70" s="191">
        <v>127.64</v>
      </c>
      <c r="D70" s="112"/>
      <c r="E70" s="112"/>
      <c r="F70" s="112"/>
      <c r="G70" s="112"/>
      <c r="H70" s="113"/>
      <c r="I70" s="113"/>
      <c r="J70" s="113"/>
      <c r="K70" s="114"/>
      <c r="L70" s="114"/>
      <c r="M70" s="114"/>
      <c r="N70" s="114"/>
      <c r="O70" s="114"/>
      <c r="P70" s="114"/>
      <c r="Q70" s="114"/>
      <c r="R70" s="114"/>
      <c r="S70" s="153">
        <f>S69+S68</f>
        <v>627173.31</v>
      </c>
      <c r="T70" s="153">
        <f>T69+T68</f>
        <v>7354860</v>
      </c>
    </row>
    <row r="71" spans="1:30" s="3" customFormat="1" ht="15.75" customHeight="1">
      <c r="A71" s="6"/>
      <c r="B71" s="6"/>
      <c r="C71" s="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8"/>
      <c r="T71" s="219"/>
      <c r="V71" s="6"/>
      <c r="W71" s="6"/>
      <c r="X71" s="7"/>
      <c r="Y71" s="6"/>
      <c r="Z71" s="6"/>
      <c r="AA71" s="7"/>
      <c r="AB71" s="6"/>
      <c r="AC71" s="6"/>
      <c r="AD71" s="7"/>
    </row>
    <row r="72" spans="1:24" s="3" customFormat="1" ht="15.75" customHeight="1">
      <c r="A72" s="6"/>
      <c r="B72" s="85"/>
      <c r="C72" s="239" t="s">
        <v>35</v>
      </c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167"/>
      <c r="U72" s="85"/>
      <c r="V72" s="85"/>
      <c r="W72" s="85"/>
      <c r="X72" s="85"/>
    </row>
    <row r="73" spans="1:20" s="3" customFormat="1" ht="15.75" customHeight="1">
      <c r="A73" s="9" t="s">
        <v>15</v>
      </c>
      <c r="B73" s="82"/>
      <c r="C73" s="82" t="s">
        <v>106</v>
      </c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3"/>
      <c r="T73" s="8"/>
    </row>
    <row r="74" spans="2:20" s="3" customFormat="1" ht="15.75" customHeight="1">
      <c r="B74" s="84"/>
      <c r="C74" s="239" t="s">
        <v>34</v>
      </c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79"/>
      <c r="P74" s="79"/>
      <c r="Q74" s="79"/>
      <c r="R74" s="79"/>
      <c r="S74" s="83"/>
      <c r="T74" s="8"/>
    </row>
    <row r="75" spans="1:20" s="3" customFormat="1" ht="15.75" customHeight="1">
      <c r="A75" s="9"/>
      <c r="B75" s="84"/>
      <c r="C75" s="239" t="s">
        <v>159</v>
      </c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79"/>
      <c r="P75" s="79"/>
      <c r="Q75" s="79"/>
      <c r="R75" s="79"/>
      <c r="S75" s="83"/>
      <c r="T75" s="8"/>
    </row>
    <row r="76" spans="1:20" ht="15.75" customHeight="1">
      <c r="A76" s="10"/>
      <c r="C76" s="27" t="s">
        <v>107</v>
      </c>
      <c r="D76" s="27"/>
      <c r="E76" s="27"/>
      <c r="F76" s="27"/>
      <c r="G76" s="27"/>
      <c r="K76" s="27"/>
      <c r="L76" s="27"/>
      <c r="M76" s="27"/>
      <c r="S76" s="40"/>
      <c r="T76" s="40"/>
    </row>
    <row r="77" spans="1:20" ht="15.75" customHeight="1">
      <c r="A77" s="78"/>
      <c r="B77" s="47"/>
      <c r="C77" s="245" t="s">
        <v>160</v>
      </c>
      <c r="D77" s="245"/>
      <c r="E77" s="245"/>
      <c r="F77" s="245"/>
      <c r="G77" s="245"/>
      <c r="H77" s="245"/>
      <c r="I77" s="245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</row>
    <row r="78" spans="1:20" ht="14.25" customHeight="1">
      <c r="A78" s="176" t="s">
        <v>114</v>
      </c>
      <c r="B78" s="176"/>
      <c r="C78" s="177"/>
      <c r="D78" s="177"/>
      <c r="E78" s="177"/>
      <c r="F78" s="177"/>
      <c r="G78" s="177"/>
      <c r="H78" s="177"/>
      <c r="I78" s="177"/>
      <c r="J78" s="177"/>
      <c r="K78" s="177"/>
      <c r="L78" s="177" t="s">
        <v>115</v>
      </c>
      <c r="M78" s="177"/>
      <c r="N78" s="177"/>
      <c r="O78" s="27"/>
      <c r="P78" s="27"/>
      <c r="Q78" s="27"/>
      <c r="R78" s="27"/>
      <c r="S78" s="27"/>
      <c r="T78" s="27"/>
    </row>
    <row r="79" spans="1:20" ht="11.25" customHeight="1">
      <c r="A79" s="176"/>
      <c r="B79" s="176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27"/>
      <c r="P79" s="27"/>
      <c r="Q79" s="27"/>
      <c r="R79" s="27"/>
      <c r="S79" s="27"/>
      <c r="T79" s="27"/>
    </row>
    <row r="80" spans="1:20" ht="15.75" customHeight="1">
      <c r="A80" s="178" t="s">
        <v>133</v>
      </c>
      <c r="B80" s="179"/>
      <c r="C80" s="180"/>
      <c r="D80" s="181"/>
      <c r="E80" s="181"/>
      <c r="F80" s="181"/>
      <c r="G80" s="181"/>
      <c r="H80" s="181"/>
      <c r="I80" s="181"/>
      <c r="J80" s="181"/>
      <c r="K80" s="181"/>
      <c r="L80" s="181" t="s">
        <v>95</v>
      </c>
      <c r="M80" s="181"/>
      <c r="N80" s="181"/>
      <c r="O80" s="27"/>
      <c r="P80" s="27"/>
      <c r="Q80" s="27"/>
      <c r="R80" s="27"/>
      <c r="S80" s="27"/>
      <c r="T80" s="12"/>
    </row>
    <row r="81" spans="1:20" ht="15" customHeight="1">
      <c r="A81" s="41"/>
      <c r="B81" s="11"/>
      <c r="C81" s="20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ht="11.25" customHeight="1">
      <c r="A82" s="11"/>
      <c r="B82" s="11"/>
      <c r="C82" s="20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9"/>
      <c r="T82" s="19"/>
    </row>
    <row r="83" spans="1:20" ht="11.25" customHeight="1">
      <c r="A83" s="11"/>
      <c r="B83" s="11"/>
      <c r="C83" s="20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9"/>
      <c r="T83" s="19"/>
    </row>
    <row r="84" spans="1:20" ht="11.25" customHeight="1">
      <c r="A84" s="11"/>
      <c r="B84" s="11"/>
      <c r="C84" s="20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9"/>
      <c r="T84" s="19"/>
    </row>
    <row r="85" spans="1:20" ht="11.25" customHeight="1">
      <c r="A85" s="11"/>
      <c r="B85" s="11"/>
      <c r="C85" s="20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9"/>
      <c r="T85" s="19"/>
    </row>
    <row r="86" spans="1:20" ht="11.25" customHeight="1">
      <c r="A86" s="11"/>
      <c r="B86" s="11"/>
      <c r="C86" s="20"/>
      <c r="D86" s="12"/>
      <c r="E86" s="12"/>
      <c r="F86" s="12"/>
      <c r="G86" s="12"/>
      <c r="H86" s="19"/>
      <c r="I86" s="19"/>
      <c r="J86" s="12"/>
      <c r="K86" s="12"/>
      <c r="L86" s="12"/>
      <c r="M86" s="12"/>
      <c r="N86" s="12"/>
      <c r="O86" s="12"/>
      <c r="P86" s="12"/>
      <c r="Q86" s="12"/>
      <c r="R86" s="12"/>
      <c r="S86" s="19"/>
      <c r="T86" s="19"/>
    </row>
    <row r="87" spans="1:20" ht="11.25" customHeight="1">
      <c r="A87" s="11"/>
      <c r="B87" s="11"/>
      <c r="C87" s="20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9"/>
      <c r="T87" s="19"/>
    </row>
    <row r="88" spans="1:20" ht="11.25" customHeight="1">
      <c r="A88" s="11"/>
      <c r="B88" s="11"/>
      <c r="C88" s="20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9"/>
      <c r="T88" s="19"/>
    </row>
    <row r="89" spans="1:20" ht="11.25" customHeight="1">
      <c r="A89" s="11"/>
      <c r="B89" s="11"/>
      <c r="C89" s="20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9"/>
      <c r="T89" s="19"/>
    </row>
    <row r="90" spans="1:20" ht="11.25" customHeight="1">
      <c r="A90" s="11"/>
      <c r="B90" s="11"/>
      <c r="C90" s="20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9"/>
      <c r="T90" s="19"/>
    </row>
    <row r="91" spans="1:20" ht="11.25" customHeight="1">
      <c r="A91" s="11"/>
      <c r="B91" s="11"/>
      <c r="C91" s="20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9"/>
      <c r="T91" s="19"/>
    </row>
    <row r="92" spans="1:20" ht="11.25" customHeight="1">
      <c r="A92" s="11"/>
      <c r="B92" s="11"/>
      <c r="C92" s="20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9"/>
      <c r="T92" s="19"/>
    </row>
    <row r="93" spans="1:20" ht="11.25" customHeight="1">
      <c r="A93" s="11"/>
      <c r="B93" s="11"/>
      <c r="C93" s="20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9"/>
      <c r="T93" s="19"/>
    </row>
    <row r="94" spans="1:20" ht="11.25" customHeight="1">
      <c r="A94" s="11"/>
      <c r="B94" s="11"/>
      <c r="C94" s="20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 ht="11.25" customHeight="1">
      <c r="A95" s="11"/>
      <c r="B95" s="11"/>
      <c r="C95" s="20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ht="11.25" customHeight="1">
      <c r="A96" s="11"/>
      <c r="B96" s="11"/>
      <c r="C96" s="20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ht="11.25" customHeight="1">
      <c r="A97" s="11"/>
      <c r="B97" s="11"/>
      <c r="C97" s="20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ht="11.25" customHeight="1">
      <c r="A98" s="11"/>
      <c r="B98" s="11"/>
      <c r="C98" s="20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ht="11.25" customHeight="1">
      <c r="A99" s="11"/>
      <c r="B99" s="11"/>
      <c r="C99" s="20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ht="11.25" customHeight="1">
      <c r="A100" s="11"/>
      <c r="B100" s="11"/>
      <c r="C100" s="20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ht="11.25" customHeight="1">
      <c r="A101" s="11"/>
      <c r="B101" s="11"/>
      <c r="C101" s="20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ht="11.25" customHeight="1">
      <c r="A102" s="11"/>
      <c r="B102" s="11"/>
      <c r="C102" s="20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ht="11.25" customHeight="1">
      <c r="A103" s="11"/>
      <c r="B103" s="11"/>
      <c r="C103" s="20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ht="11.25" customHeight="1">
      <c r="A104" s="11"/>
      <c r="B104" s="11"/>
      <c r="C104" s="20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ht="11.25" customHeight="1">
      <c r="A105" s="11"/>
      <c r="B105" s="11"/>
      <c r="C105" s="20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ht="11.25" customHeight="1">
      <c r="A106" s="11"/>
      <c r="B106" s="11"/>
      <c r="C106" s="20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ht="11.25" customHeight="1">
      <c r="A107" s="11"/>
      <c r="B107" s="11"/>
      <c r="C107" s="20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ht="11.25" customHeight="1">
      <c r="A108" s="11"/>
      <c r="B108" s="11"/>
      <c r="C108" s="20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ht="11.25" customHeight="1">
      <c r="A109" s="11"/>
      <c r="B109" s="11"/>
      <c r="C109" s="20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ht="11.25" customHeight="1">
      <c r="A110" s="11"/>
      <c r="B110" s="11"/>
      <c r="C110" s="20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ht="11.25" customHeight="1">
      <c r="A111" s="11"/>
      <c r="B111" s="11"/>
      <c r="C111" s="20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ht="11.25" customHeight="1">
      <c r="A112" s="11"/>
      <c r="B112" s="11"/>
      <c r="C112" s="2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ht="11.25" customHeight="1">
      <c r="A113" s="11"/>
      <c r="B113" s="11"/>
      <c r="C113" s="2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ht="11.25" customHeight="1">
      <c r="A114" s="11"/>
      <c r="B114" s="11"/>
      <c r="C114" s="2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ht="11.25" customHeight="1">
      <c r="A115" s="11"/>
      <c r="B115" s="11"/>
      <c r="C115" s="20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ht="11.25" customHeight="1">
      <c r="A116" s="11"/>
      <c r="B116" s="11"/>
      <c r="C116" s="2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ht="11.25" customHeight="1">
      <c r="A117" s="11"/>
      <c r="B117" s="11"/>
      <c r="C117" s="2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ht="11.25" customHeight="1">
      <c r="A118" s="11"/>
      <c r="B118" s="11"/>
      <c r="C118" s="20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ht="11.25" customHeight="1">
      <c r="A119" s="11"/>
      <c r="B119" s="11"/>
      <c r="C119" s="20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ht="11.25" customHeight="1">
      <c r="A120" s="11"/>
      <c r="B120" s="11"/>
      <c r="C120" s="20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ht="11.25" customHeight="1">
      <c r="A121" s="11"/>
      <c r="B121" s="11"/>
      <c r="C121" s="20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ht="11.25" customHeight="1">
      <c r="A122" s="11"/>
      <c r="B122" s="11"/>
      <c r="C122" s="20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ht="11.25" customHeight="1">
      <c r="A123" s="11"/>
      <c r="B123" s="11"/>
      <c r="C123" s="20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ht="11.25" customHeight="1">
      <c r="A124" s="11"/>
      <c r="B124" s="11"/>
      <c r="C124" s="20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ht="11.25" customHeight="1">
      <c r="A125" s="11"/>
      <c r="B125" s="11"/>
      <c r="C125" s="20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ht="11.25" customHeight="1">
      <c r="A126" s="11"/>
      <c r="B126" s="11"/>
      <c r="C126" s="20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ht="11.25" customHeight="1">
      <c r="A127" s="11"/>
      <c r="B127" s="11"/>
      <c r="C127" s="20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ht="11.25" customHeight="1">
      <c r="A128" s="11"/>
      <c r="B128" s="11"/>
      <c r="C128" s="20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11.25" customHeight="1">
      <c r="A129" s="11"/>
      <c r="B129" s="11"/>
      <c r="C129" s="20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11.25" customHeight="1">
      <c r="A130" s="11"/>
      <c r="B130" s="11"/>
      <c r="C130" s="20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11.25" customHeight="1">
      <c r="A131" s="11"/>
      <c r="B131" s="11"/>
      <c r="C131" s="20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11.25" customHeight="1">
      <c r="A132" s="11"/>
      <c r="B132" s="11"/>
      <c r="C132" s="20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11.25" customHeight="1">
      <c r="A133" s="11"/>
      <c r="B133" s="11"/>
      <c r="C133" s="20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11.25" customHeight="1">
      <c r="A134" s="11"/>
      <c r="B134" s="11"/>
      <c r="C134" s="20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11.25" customHeight="1">
      <c r="A135" s="11"/>
      <c r="B135" s="11"/>
      <c r="C135" s="20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11.25" customHeight="1">
      <c r="A136" s="11"/>
      <c r="B136" s="11"/>
      <c r="C136" s="20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11.25" customHeight="1">
      <c r="A137" s="11"/>
      <c r="B137" s="11"/>
      <c r="C137" s="20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11.25" customHeight="1">
      <c r="A138" s="11"/>
      <c r="B138" s="11"/>
      <c r="C138" s="20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ht="11.25" customHeight="1">
      <c r="A139" s="11"/>
      <c r="B139" s="11"/>
      <c r="C139" s="20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ht="11.25" customHeight="1">
      <c r="A140" s="11"/>
      <c r="B140" s="11"/>
      <c r="C140" s="20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11.25" customHeight="1">
      <c r="A141" s="11"/>
      <c r="B141" s="11"/>
      <c r="C141" s="20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11.25" customHeight="1">
      <c r="A142" s="11"/>
      <c r="B142" s="11"/>
      <c r="C142" s="20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11.25" customHeight="1">
      <c r="A143" s="11"/>
      <c r="B143" s="11"/>
      <c r="C143" s="20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11.25" customHeight="1">
      <c r="A144" s="11"/>
      <c r="B144" s="11"/>
      <c r="C144" s="20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12" customHeight="1">
      <c r="A145" s="11"/>
      <c r="B145" s="11"/>
      <c r="C145" s="20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12" customHeight="1">
      <c r="A146" s="11"/>
      <c r="B146" s="11"/>
      <c r="C146" s="20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12" customHeight="1">
      <c r="A147" s="11"/>
      <c r="B147" s="11"/>
      <c r="C147" s="20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12" customHeight="1">
      <c r="A148" s="11"/>
      <c r="B148" s="11"/>
      <c r="C148" s="20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12" customHeight="1">
      <c r="A149" s="11"/>
      <c r="B149" s="11"/>
      <c r="C149" s="20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12" customHeight="1">
      <c r="A150" s="11"/>
      <c r="B150" s="11"/>
      <c r="C150" s="20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ht="12" customHeight="1">
      <c r="A151" s="11"/>
      <c r="B151" s="11"/>
      <c r="C151" s="20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12" customHeight="1">
      <c r="A152" s="11"/>
      <c r="B152" s="11"/>
      <c r="C152" s="20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12" customHeight="1">
      <c r="A153" s="11"/>
      <c r="B153" s="11"/>
      <c r="C153" s="20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12" customHeight="1">
      <c r="A154" s="11"/>
      <c r="B154" s="11"/>
      <c r="C154" s="20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12" customHeight="1">
      <c r="A155" s="11"/>
      <c r="B155" s="11"/>
      <c r="C155" s="20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12" customHeight="1">
      <c r="A156" s="11"/>
      <c r="B156" s="11"/>
      <c r="C156" s="20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ht="12" customHeight="1">
      <c r="A157" s="11"/>
      <c r="B157" s="11"/>
      <c r="C157" s="20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ht="12" customHeight="1">
      <c r="A158" s="11"/>
      <c r="B158" s="11"/>
      <c r="C158" s="20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12" customHeight="1">
      <c r="A159" s="11"/>
      <c r="B159" s="11"/>
      <c r="C159" s="20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 ht="12" customHeight="1">
      <c r="A160" s="11"/>
      <c r="B160" s="11"/>
      <c r="C160" s="20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12" customHeight="1">
      <c r="A161" s="11"/>
      <c r="B161" s="11"/>
      <c r="C161" s="20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12" customHeight="1">
      <c r="A162" s="11"/>
      <c r="B162" s="11"/>
      <c r="C162" s="20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12" customHeight="1">
      <c r="A163" s="11"/>
      <c r="B163" s="11"/>
      <c r="C163" s="20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12" customHeight="1">
      <c r="A164" s="11"/>
      <c r="B164" s="11"/>
      <c r="C164" s="20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12" customHeight="1">
      <c r="A165" s="11"/>
      <c r="B165" s="11"/>
      <c r="C165" s="20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12" customHeight="1">
      <c r="A166" s="11"/>
      <c r="B166" s="11"/>
      <c r="C166" s="20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12" customHeight="1">
      <c r="A167" s="11"/>
      <c r="B167" s="11"/>
      <c r="C167" s="20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12" customHeight="1">
      <c r="A168" s="11"/>
      <c r="B168" s="11"/>
      <c r="C168" s="20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12" customHeight="1">
      <c r="A169" s="11"/>
      <c r="B169" s="11"/>
      <c r="C169" s="20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12" customHeight="1">
      <c r="A170" s="11"/>
      <c r="B170" s="11"/>
      <c r="C170" s="20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12" customHeight="1">
      <c r="A171" s="11"/>
      <c r="B171" s="11"/>
      <c r="C171" s="20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2" customHeight="1">
      <c r="A172" s="11"/>
      <c r="B172" s="11"/>
      <c r="C172" s="20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2" customHeight="1">
      <c r="A173" s="11"/>
      <c r="B173" s="11"/>
      <c r="C173" s="20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2" customHeight="1">
      <c r="A174" s="11"/>
      <c r="B174" s="11"/>
      <c r="C174" s="20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12" customHeight="1">
      <c r="A175" s="11"/>
      <c r="B175" s="11"/>
      <c r="C175" s="20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12" customHeight="1">
      <c r="A176" s="11"/>
      <c r="B176" s="11"/>
      <c r="C176" s="20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2" customHeight="1">
      <c r="A177" s="11"/>
      <c r="B177" s="11"/>
      <c r="C177" s="20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12" customHeight="1">
      <c r="A178" s="11"/>
      <c r="B178" s="11"/>
      <c r="C178" s="20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2" customHeight="1">
      <c r="A179" s="11"/>
      <c r="B179" s="11"/>
      <c r="C179" s="20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12" customHeight="1">
      <c r="A180" s="11"/>
      <c r="B180" s="11"/>
      <c r="C180" s="20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12" customHeight="1">
      <c r="A181" s="11"/>
      <c r="B181" s="11"/>
      <c r="C181" s="20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12" customHeight="1">
      <c r="A182" s="11"/>
      <c r="B182" s="11"/>
      <c r="C182" s="20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2" customHeight="1">
      <c r="A183" s="11"/>
      <c r="B183" s="11"/>
      <c r="C183" s="20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2" customHeight="1">
      <c r="A184" s="11"/>
      <c r="B184" s="11"/>
      <c r="C184" s="20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2" customHeight="1">
      <c r="A185" s="11"/>
      <c r="B185" s="11"/>
      <c r="C185" s="20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2" customHeight="1">
      <c r="A186" s="11"/>
      <c r="B186" s="11"/>
      <c r="C186" s="20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12" customHeight="1">
      <c r="A187" s="11"/>
      <c r="B187" s="11"/>
      <c r="C187" s="20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2" customHeight="1">
      <c r="A188" s="11"/>
      <c r="B188" s="11"/>
      <c r="C188" s="20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12" customHeight="1">
      <c r="A189" s="11"/>
      <c r="B189" s="11"/>
      <c r="C189" s="20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12" customHeight="1">
      <c r="A190" s="11"/>
      <c r="B190" s="11"/>
      <c r="C190" s="20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2" customHeight="1">
      <c r="A191" s="11"/>
      <c r="B191" s="11"/>
      <c r="C191" s="20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2" customHeight="1">
      <c r="A192" s="11"/>
      <c r="B192" s="11"/>
      <c r="C192" s="20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12" customHeight="1">
      <c r="A193" s="11"/>
      <c r="B193" s="11"/>
      <c r="C193" s="20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2" customHeight="1">
      <c r="A194" s="11"/>
      <c r="B194" s="11"/>
      <c r="C194" s="20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12" customHeight="1">
      <c r="A195" s="11"/>
      <c r="B195" s="11"/>
      <c r="C195" s="20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12" customHeight="1">
      <c r="A196" s="11"/>
      <c r="B196" s="11"/>
      <c r="C196" s="20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12" customHeight="1">
      <c r="A197" s="11"/>
      <c r="B197" s="11"/>
      <c r="C197" s="20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12" customHeight="1">
      <c r="A198" s="11"/>
      <c r="B198" s="11"/>
      <c r="C198" s="20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12" customHeight="1">
      <c r="A199" s="11"/>
      <c r="B199" s="11"/>
      <c r="C199" s="20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12" customHeight="1">
      <c r="A200" s="11"/>
      <c r="B200" s="11"/>
      <c r="C200" s="20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12" customHeight="1">
      <c r="A201" s="11"/>
      <c r="B201" s="11"/>
      <c r="C201" s="20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12" customHeight="1">
      <c r="A202" s="11"/>
      <c r="B202" s="11"/>
      <c r="C202" s="20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12" customHeight="1">
      <c r="A203" s="11"/>
      <c r="B203" s="11"/>
      <c r="C203" s="20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12" customHeight="1">
      <c r="A204" s="11"/>
      <c r="B204" s="11"/>
      <c r="C204" s="20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12" customHeight="1">
      <c r="A205" s="11"/>
      <c r="B205" s="11"/>
      <c r="C205" s="20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12" customHeight="1">
      <c r="A206" s="11"/>
      <c r="B206" s="11"/>
      <c r="C206" s="20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12" customHeight="1">
      <c r="A207" s="11"/>
      <c r="B207" s="11"/>
      <c r="C207" s="20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12" customHeight="1">
      <c r="A208" s="11"/>
      <c r="B208" s="11"/>
      <c r="C208" s="20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12" customHeight="1">
      <c r="A209" s="11"/>
      <c r="B209" s="11"/>
      <c r="C209" s="20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ht="12" customHeight="1">
      <c r="A210" s="11"/>
      <c r="B210" s="11"/>
      <c r="C210" s="20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12" customHeight="1">
      <c r="A211" s="11"/>
      <c r="B211" s="11"/>
      <c r="C211" s="20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12" customHeight="1">
      <c r="A212" s="11"/>
      <c r="B212" s="11"/>
      <c r="C212" s="20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12" customHeight="1">
      <c r="A213" s="11"/>
      <c r="B213" s="11"/>
      <c r="C213" s="20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12" customHeight="1">
      <c r="A214" s="11"/>
      <c r="B214" s="11"/>
      <c r="C214" s="20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12" customHeight="1">
      <c r="A215" s="11"/>
      <c r="B215" s="11"/>
      <c r="C215" s="20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12" customHeight="1">
      <c r="A216" s="11"/>
      <c r="B216" s="11"/>
      <c r="C216" s="20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12" customHeight="1">
      <c r="A217" s="11"/>
      <c r="B217" s="11"/>
      <c r="C217" s="20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ht="12" customHeight="1">
      <c r="A218" s="11"/>
      <c r="B218" s="11"/>
      <c r="C218" s="20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12" customHeight="1">
      <c r="A219" s="11"/>
      <c r="B219" s="11"/>
      <c r="C219" s="20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ht="12" customHeight="1">
      <c r="A220" s="11"/>
      <c r="B220" s="11"/>
      <c r="C220" s="20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12" customHeight="1">
      <c r="A221" s="11"/>
      <c r="B221" s="11"/>
      <c r="C221" s="20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12" customHeight="1">
      <c r="A222" s="11"/>
      <c r="B222" s="11"/>
      <c r="C222" s="20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12" customHeight="1">
      <c r="A223" s="11"/>
      <c r="B223" s="11"/>
      <c r="C223" s="20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12" customHeight="1">
      <c r="A224" s="11"/>
      <c r="B224" s="11"/>
      <c r="C224" s="20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12" customHeight="1">
      <c r="A225" s="11"/>
      <c r="B225" s="11"/>
      <c r="C225" s="20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12" customHeight="1">
      <c r="A226" s="11"/>
      <c r="B226" s="11"/>
      <c r="C226" s="20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12" customHeight="1">
      <c r="A227" s="11"/>
      <c r="B227" s="11"/>
      <c r="C227" s="20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12" customHeight="1">
      <c r="A228" s="11"/>
      <c r="B228" s="11"/>
      <c r="C228" s="20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12" customHeight="1">
      <c r="A229" s="11"/>
      <c r="B229" s="11"/>
      <c r="C229" s="20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12" customHeight="1">
      <c r="A230" s="11"/>
      <c r="B230" s="11"/>
      <c r="C230" s="20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20" ht="12" customHeight="1">
      <c r="A231" s="11"/>
      <c r="B231" s="11"/>
      <c r="C231" s="20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1:20" ht="12" customHeight="1">
      <c r="A232" s="11"/>
      <c r="B232" s="11"/>
      <c r="C232" s="14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:20" ht="12" customHeight="1">
      <c r="A233" s="11"/>
      <c r="B233" s="11"/>
      <c r="C233" s="14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:20" ht="12" customHeight="1">
      <c r="A234" s="11"/>
      <c r="B234" s="11"/>
      <c r="C234" s="14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:20" ht="12" customHeight="1">
      <c r="A235" s="11"/>
      <c r="B235" s="11"/>
      <c r="C235" s="14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1:20" ht="12" customHeight="1">
      <c r="A236" s="11"/>
      <c r="B236" s="11"/>
      <c r="C236" s="14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1:20" ht="12" customHeight="1">
      <c r="A237" s="11"/>
      <c r="B237" s="11"/>
      <c r="C237" s="14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1:20" ht="12" customHeight="1">
      <c r="A238" s="11"/>
      <c r="B238" s="11"/>
      <c r="C238" s="14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1:20" ht="12" customHeight="1">
      <c r="A239" s="11"/>
      <c r="B239" s="11"/>
      <c r="C239" s="14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1:20" ht="12" customHeight="1">
      <c r="A240" s="11"/>
      <c r="B240" s="11"/>
      <c r="C240" s="14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1:20" ht="12" customHeight="1">
      <c r="A241" s="11"/>
      <c r="B241" s="11"/>
      <c r="C241" s="14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1:20" ht="12" customHeight="1">
      <c r="A242" s="11"/>
      <c r="B242" s="11"/>
      <c r="C242" s="14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1:20" ht="12" customHeight="1">
      <c r="A243" s="11"/>
      <c r="B243" s="11"/>
      <c r="C243" s="14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1:20" ht="12" customHeight="1">
      <c r="A244" s="11"/>
      <c r="B244" s="11"/>
      <c r="C244" s="14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1:20" ht="12" customHeight="1">
      <c r="A245" s="11"/>
      <c r="B245" s="11"/>
      <c r="C245" s="14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1:20" ht="12" customHeight="1">
      <c r="A246" s="11"/>
      <c r="B246" s="11"/>
      <c r="C246" s="14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</row>
    <row r="247" spans="1:20" ht="12" customHeight="1">
      <c r="A247" s="11"/>
      <c r="B247" s="11"/>
      <c r="C247" s="14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</row>
    <row r="248" spans="1:20" ht="12" customHeight="1">
      <c r="A248" s="11"/>
      <c r="B248" s="11"/>
      <c r="C248" s="14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</row>
    <row r="249" spans="1:20" ht="12" customHeight="1">
      <c r="A249" s="11"/>
      <c r="B249" s="11"/>
      <c r="C249" s="14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</row>
    <row r="250" spans="1:20" ht="12" customHeight="1">
      <c r="A250" s="11"/>
      <c r="B250" s="11"/>
      <c r="C250" s="14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</row>
    <row r="251" spans="1:20" ht="12" customHeight="1">
      <c r="A251" s="11"/>
      <c r="B251" s="11"/>
      <c r="C251" s="14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</row>
    <row r="252" spans="1:20" ht="12" customHeight="1">
      <c r="A252" s="11"/>
      <c r="B252" s="11"/>
      <c r="C252" s="14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</row>
    <row r="253" spans="1:20" ht="12" customHeight="1">
      <c r="A253" s="11"/>
      <c r="B253" s="11"/>
      <c r="C253" s="14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</row>
    <row r="254" spans="1:20" ht="12" customHeight="1">
      <c r="A254" s="11"/>
      <c r="B254" s="11"/>
      <c r="C254" s="14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</row>
    <row r="255" spans="1:20" ht="12" customHeight="1">
      <c r="A255" s="11"/>
      <c r="B255" s="11"/>
      <c r="C255" s="14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</row>
    <row r="256" spans="1:20" ht="12" customHeight="1">
      <c r="A256" s="11"/>
      <c r="B256" s="11"/>
      <c r="C256" s="14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</row>
    <row r="257" spans="1:20" ht="12" customHeight="1">
      <c r="A257" s="11"/>
      <c r="B257" s="11"/>
      <c r="C257" s="14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</row>
    <row r="258" spans="1:20" ht="12" customHeight="1">
      <c r="A258" s="11"/>
      <c r="B258" s="11"/>
      <c r="C258" s="14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</row>
    <row r="259" spans="1:20" ht="12" customHeight="1">
      <c r="A259" s="11"/>
      <c r="B259" s="11"/>
      <c r="C259" s="14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</row>
    <row r="260" spans="1:20" ht="12" customHeight="1">
      <c r="A260" s="11"/>
      <c r="B260" s="11"/>
      <c r="C260" s="14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</row>
    <row r="261" spans="1:20" ht="12" customHeight="1">
      <c r="A261" s="11"/>
      <c r="B261" s="11"/>
      <c r="C261" s="14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</row>
    <row r="262" spans="1:20" ht="12" customHeight="1">
      <c r="A262" s="11"/>
      <c r="B262" s="11"/>
      <c r="C262" s="14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</row>
    <row r="263" spans="1:20" ht="12" customHeight="1">
      <c r="A263" s="11"/>
      <c r="B263" s="11"/>
      <c r="C263" s="14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</row>
    <row r="264" spans="1:20" ht="12" customHeight="1">
      <c r="A264" s="11"/>
      <c r="B264" s="11"/>
      <c r="C264" s="14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</row>
    <row r="265" spans="1:20" ht="12" customHeight="1">
      <c r="A265" s="11"/>
      <c r="B265" s="11"/>
      <c r="C265" s="14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</row>
    <row r="266" spans="1:20" ht="12" customHeight="1">
      <c r="A266" s="11"/>
      <c r="B266" s="11"/>
      <c r="C266" s="14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</row>
    <row r="267" spans="1:20" ht="12" customHeight="1">
      <c r="A267" s="11"/>
      <c r="B267" s="11"/>
      <c r="C267" s="14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</row>
    <row r="268" spans="1:20" ht="12" customHeight="1">
      <c r="A268" s="11"/>
      <c r="B268" s="11"/>
      <c r="C268" s="14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</row>
    <row r="269" spans="1:20" ht="12" customHeight="1">
      <c r="A269" s="11"/>
      <c r="B269" s="11"/>
      <c r="C269" s="14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</row>
    <row r="270" spans="1:20" ht="12" customHeight="1">
      <c r="A270" s="11"/>
      <c r="B270" s="11"/>
      <c r="C270" s="14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</row>
    <row r="271" spans="1:20" ht="12" customHeight="1">
      <c r="A271" s="11"/>
      <c r="B271" s="11"/>
      <c r="C271" s="14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</row>
    <row r="272" spans="1:20" ht="12" customHeight="1">
      <c r="A272" s="11"/>
      <c r="B272" s="11"/>
      <c r="C272" s="14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</row>
    <row r="273" spans="1:20" ht="12" customHeight="1">
      <c r="A273" s="11"/>
      <c r="B273" s="11"/>
      <c r="C273" s="14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</row>
    <row r="274" spans="1:20" ht="12" customHeight="1">
      <c r="A274" s="11"/>
      <c r="B274" s="11"/>
      <c r="C274" s="14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</row>
    <row r="275" spans="1:20" ht="12" customHeight="1">
      <c r="A275" s="11"/>
      <c r="B275" s="11"/>
      <c r="C275" s="14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</row>
    <row r="276" spans="1:20" ht="12" customHeight="1">
      <c r="A276" s="11"/>
      <c r="B276" s="11"/>
      <c r="C276" s="14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</row>
    <row r="277" spans="1:20" ht="12" customHeight="1">
      <c r="A277" s="11"/>
      <c r="B277" s="11"/>
      <c r="C277" s="14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</row>
    <row r="278" spans="1:20" ht="12" customHeight="1">
      <c r="A278" s="11"/>
      <c r="B278" s="11"/>
      <c r="C278" s="14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</row>
    <row r="279" spans="1:20" ht="12" customHeight="1">
      <c r="A279" s="11"/>
      <c r="B279" s="11"/>
      <c r="C279" s="14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</row>
    <row r="280" spans="1:20" ht="12" customHeight="1">
      <c r="A280" s="11"/>
      <c r="B280" s="11"/>
      <c r="C280" s="14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</row>
    <row r="281" ht="12" customHeight="1">
      <c r="A281" s="11"/>
    </row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</sheetData>
  <sheetProtection/>
  <mergeCells count="18">
    <mergeCell ref="N9:T9"/>
    <mergeCell ref="A10:M10"/>
    <mergeCell ref="N10:T10"/>
    <mergeCell ref="C77:I77"/>
    <mergeCell ref="C72:S72"/>
    <mergeCell ref="C74:N74"/>
    <mergeCell ref="C75:N75"/>
    <mergeCell ref="S12:S13"/>
    <mergeCell ref="T12:T13"/>
    <mergeCell ref="N6:T6"/>
    <mergeCell ref="A7:M7"/>
    <mergeCell ref="N7:T7"/>
    <mergeCell ref="A8:M8"/>
    <mergeCell ref="N8:T8"/>
    <mergeCell ref="N2:T2"/>
    <mergeCell ref="N3:T3"/>
    <mergeCell ref="A4:M4"/>
    <mergeCell ref="N4:T4"/>
  </mergeCells>
  <printOptions/>
  <pageMargins left="0.17" right="0" top="0" bottom="0" header="0.11811023622047245" footer="0.11811023622047245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82"/>
  <sheetViews>
    <sheetView zoomScalePageLayoutView="0" workbookViewId="0" topLeftCell="B1">
      <selection activeCell="T22" sqref="T22"/>
    </sheetView>
  </sheetViews>
  <sheetFormatPr defaultColWidth="9.140625" defaultRowHeight="12.75"/>
  <cols>
    <col min="1" max="1" width="28.28125" style="1" customWidth="1"/>
    <col min="2" max="2" width="5.28125" style="1" customWidth="1"/>
    <col min="3" max="3" width="6.00390625" style="4" customWidth="1"/>
    <col min="4" max="4" width="9.57421875" style="0" customWidth="1"/>
    <col min="5" max="5" width="8.7109375" style="0" customWidth="1"/>
    <col min="6" max="6" width="10.57421875" style="0" customWidth="1"/>
    <col min="7" max="7" width="3.7109375" style="0" customWidth="1"/>
    <col min="8" max="8" width="10.00390625" style="0" customWidth="1"/>
    <col min="9" max="9" width="7.8515625" style="0" customWidth="1"/>
    <col min="10" max="10" width="8.7109375" style="0" customWidth="1"/>
    <col min="11" max="11" width="4.421875" style="0" customWidth="1"/>
    <col min="12" max="12" width="8.57421875" style="0" customWidth="1"/>
    <col min="13" max="13" width="4.140625" style="0" customWidth="1"/>
    <col min="14" max="15" width="8.28125" style="0" customWidth="1"/>
    <col min="16" max="16" width="4.140625" style="0" customWidth="1"/>
    <col min="17" max="17" width="8.421875" style="0" customWidth="1"/>
    <col min="18" max="18" width="7.00390625" style="0" customWidth="1"/>
    <col min="19" max="19" width="11.8515625" style="0" customWidth="1"/>
    <col min="20" max="20" width="13.28125" style="0" customWidth="1"/>
    <col min="21" max="21" width="7.57421875" style="0" customWidth="1"/>
  </cols>
  <sheetData>
    <row r="1" spans="8:18" ht="1.5" customHeight="1"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29" s="1" customFormat="1" ht="15.75" customHeight="1">
      <c r="A2" s="16" t="s">
        <v>96</v>
      </c>
      <c r="B2" s="39"/>
      <c r="C2" s="42"/>
      <c r="D2" s="39"/>
      <c r="E2" s="39"/>
      <c r="F2" s="39"/>
      <c r="G2" s="39"/>
      <c r="H2" s="45"/>
      <c r="I2" s="45"/>
      <c r="J2" s="45"/>
      <c r="K2" s="45"/>
      <c r="L2" s="16"/>
      <c r="M2" s="16"/>
      <c r="N2" s="225" t="s">
        <v>0</v>
      </c>
      <c r="O2" s="225"/>
      <c r="P2" s="225"/>
      <c r="Q2" s="225"/>
      <c r="R2" s="225"/>
      <c r="S2" s="225"/>
      <c r="T2" s="225"/>
      <c r="Z2" s="16"/>
      <c r="AA2" s="39"/>
      <c r="AB2" s="44"/>
      <c r="AC2" s="43"/>
    </row>
    <row r="3" spans="1:29" s="1" customFormat="1" ht="21" customHeight="1">
      <c r="A3" s="90" t="s">
        <v>97</v>
      </c>
      <c r="B3" s="90"/>
      <c r="C3" s="90"/>
      <c r="D3" s="90"/>
      <c r="E3" s="90"/>
      <c r="F3" s="90"/>
      <c r="G3" s="90"/>
      <c r="H3" s="62"/>
      <c r="I3" s="62"/>
      <c r="J3" s="62"/>
      <c r="K3" s="62"/>
      <c r="L3" s="62"/>
      <c r="M3" s="62"/>
      <c r="N3" s="223" t="s">
        <v>119</v>
      </c>
      <c r="O3" s="223"/>
      <c r="P3" s="223"/>
      <c r="Q3" s="223"/>
      <c r="R3" s="223"/>
      <c r="S3" s="223"/>
      <c r="T3" s="223"/>
      <c r="Z3" s="39"/>
      <c r="AA3" s="39"/>
      <c r="AB3" s="43"/>
      <c r="AC3" s="43"/>
    </row>
    <row r="4" spans="1:29" s="1" customFormat="1" ht="24" customHeight="1">
      <c r="A4" s="224" t="s">
        <v>112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6" t="s">
        <v>48</v>
      </c>
      <c r="O4" s="226"/>
      <c r="P4" s="226"/>
      <c r="Q4" s="226"/>
      <c r="R4" s="226"/>
      <c r="S4" s="226"/>
      <c r="T4" s="226"/>
      <c r="Z4" s="45"/>
      <c r="AA4" s="45"/>
      <c r="AB4" s="45"/>
      <c r="AC4" s="53"/>
    </row>
    <row r="5" spans="1:29" s="1" customFormat="1" ht="20.25" customHeight="1">
      <c r="A5" s="1" t="s">
        <v>98</v>
      </c>
      <c r="L5" s="226" t="s">
        <v>122</v>
      </c>
      <c r="M5" s="226"/>
      <c r="N5" s="226"/>
      <c r="O5" s="226"/>
      <c r="P5" s="226"/>
      <c r="Q5" s="226"/>
      <c r="R5" s="226"/>
      <c r="S5" s="226"/>
      <c r="T5" s="226"/>
      <c r="Z5" s="45"/>
      <c r="AA5" s="45"/>
      <c r="AB5" s="45"/>
      <c r="AC5" s="53"/>
    </row>
    <row r="6" spans="1:29" s="1" customFormat="1" ht="15.75" customHeight="1">
      <c r="A6" s="15"/>
      <c r="B6" s="15"/>
      <c r="C6" s="42"/>
      <c r="D6" s="39"/>
      <c r="E6" s="39"/>
      <c r="F6" s="39"/>
      <c r="G6" s="39"/>
      <c r="H6" s="59"/>
      <c r="I6" s="59"/>
      <c r="J6" s="59"/>
      <c r="K6" s="60"/>
      <c r="L6" s="45"/>
      <c r="M6" s="45"/>
      <c r="N6" s="226" t="s">
        <v>109</v>
      </c>
      <c r="O6" s="226"/>
      <c r="P6" s="226"/>
      <c r="Q6" s="226"/>
      <c r="R6" s="226"/>
      <c r="S6" s="226"/>
      <c r="T6" s="226"/>
      <c r="Z6" s="45"/>
      <c r="AA6" s="45"/>
      <c r="AB6" s="45"/>
      <c r="AC6" s="45"/>
    </row>
    <row r="7" spans="1:29" s="1" customFormat="1" ht="15.75" customHeight="1">
      <c r="A7" s="232" t="s">
        <v>94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26" t="s">
        <v>110</v>
      </c>
      <c r="O7" s="226"/>
      <c r="P7" s="226"/>
      <c r="Q7" s="226"/>
      <c r="R7" s="226"/>
      <c r="S7" s="226"/>
      <c r="T7" s="226"/>
      <c r="Z7" s="45"/>
      <c r="AA7" s="45"/>
      <c r="AB7" s="45"/>
      <c r="AC7" s="45"/>
    </row>
    <row r="8" spans="1:29" s="1" customFormat="1" ht="15.75" customHeight="1">
      <c r="A8" s="232" t="s">
        <v>93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6" t="s">
        <v>105</v>
      </c>
      <c r="O8" s="226"/>
      <c r="P8" s="226"/>
      <c r="Q8" s="226"/>
      <c r="R8" s="226"/>
      <c r="S8" s="226"/>
      <c r="T8" s="226"/>
      <c r="Z8" s="45"/>
      <c r="AA8" s="45"/>
      <c r="AB8" s="45"/>
      <c r="AC8" s="45"/>
    </row>
    <row r="9" spans="1:29" s="1" customFormat="1" ht="15.7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223" t="s">
        <v>121</v>
      </c>
      <c r="O9" s="223"/>
      <c r="P9" s="223"/>
      <c r="Q9" s="223"/>
      <c r="R9" s="223"/>
      <c r="S9" s="223"/>
      <c r="T9" s="223"/>
      <c r="Z9" s="39"/>
      <c r="AA9" s="42"/>
      <c r="AB9" s="39"/>
      <c r="AC9" s="39"/>
    </row>
    <row r="10" spans="1:29" s="1" customFormat="1" ht="15.75" customHeight="1">
      <c r="A10" s="229" t="s">
        <v>123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3" t="s">
        <v>17</v>
      </c>
      <c r="O10" s="223"/>
      <c r="P10" s="223"/>
      <c r="Q10" s="223"/>
      <c r="R10" s="223"/>
      <c r="S10" s="223"/>
      <c r="T10" s="223"/>
      <c r="Z10" s="39"/>
      <c r="AA10" s="42"/>
      <c r="AB10" s="39"/>
      <c r="AC10" s="39"/>
    </row>
    <row r="11" spans="1:29" s="1" customFormat="1" ht="15.7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42"/>
      <c r="O11" s="42"/>
      <c r="P11" s="42"/>
      <c r="Q11" s="42"/>
      <c r="R11" s="42"/>
      <c r="S11" s="39"/>
      <c r="T11" s="42"/>
      <c r="Z11" s="39"/>
      <c r="AA11" s="42"/>
      <c r="AB11" s="39"/>
      <c r="AC11" s="39"/>
    </row>
    <row r="12" spans="1:37" s="1" customFormat="1" ht="16.5" customHeight="1">
      <c r="A12" s="227" t="s">
        <v>32</v>
      </c>
      <c r="B12" s="233" t="s">
        <v>18</v>
      </c>
      <c r="C12" s="233" t="s">
        <v>29</v>
      </c>
      <c r="D12" s="233" t="s">
        <v>28</v>
      </c>
      <c r="E12" s="233" t="s">
        <v>40</v>
      </c>
      <c r="F12" s="233" t="s">
        <v>41</v>
      </c>
      <c r="G12" s="236" t="s">
        <v>37</v>
      </c>
      <c r="H12" s="237"/>
      <c r="I12" s="237"/>
      <c r="J12" s="237"/>
      <c r="K12" s="237"/>
      <c r="L12" s="237"/>
      <c r="M12" s="237"/>
      <c r="N12" s="238"/>
      <c r="O12" s="236" t="s">
        <v>43</v>
      </c>
      <c r="P12" s="237"/>
      <c r="Q12" s="237"/>
      <c r="R12" s="238"/>
      <c r="S12" s="227" t="s">
        <v>30</v>
      </c>
      <c r="T12" s="227" t="s">
        <v>31</v>
      </c>
      <c r="U12" s="235"/>
      <c r="V12" s="222"/>
      <c r="W12" s="222"/>
      <c r="X12" s="222"/>
      <c r="Y12" s="222"/>
      <c r="Z12" s="222"/>
      <c r="AA12" s="223"/>
      <c r="AB12" s="223"/>
      <c r="AC12" s="223"/>
      <c r="AD12" s="222"/>
      <c r="AE12" s="222"/>
      <c r="AF12" s="222"/>
      <c r="AG12" s="222"/>
      <c r="AH12" s="222"/>
      <c r="AI12" s="222"/>
      <c r="AJ12" s="222"/>
      <c r="AK12" s="222"/>
    </row>
    <row r="13" spans="1:37" s="2" customFormat="1" ht="117.75" customHeight="1">
      <c r="A13" s="228"/>
      <c r="B13" s="234"/>
      <c r="C13" s="234"/>
      <c r="D13" s="234"/>
      <c r="E13" s="234"/>
      <c r="F13" s="234"/>
      <c r="G13" s="230" t="s">
        <v>38</v>
      </c>
      <c r="H13" s="231"/>
      <c r="I13" s="230" t="s">
        <v>111</v>
      </c>
      <c r="J13" s="231"/>
      <c r="K13" s="230" t="s">
        <v>42</v>
      </c>
      <c r="L13" s="231"/>
      <c r="M13" s="240" t="s">
        <v>44</v>
      </c>
      <c r="N13" s="221"/>
      <c r="O13" s="18" t="s">
        <v>45</v>
      </c>
      <c r="P13" s="230" t="s">
        <v>46</v>
      </c>
      <c r="Q13" s="231"/>
      <c r="R13" s="18" t="s">
        <v>47</v>
      </c>
      <c r="S13" s="228"/>
      <c r="T13" s="228"/>
      <c r="U13" s="235"/>
      <c r="V13" s="222"/>
      <c r="W13" s="222"/>
      <c r="X13" s="222"/>
      <c r="Y13" s="222"/>
      <c r="Z13" s="222"/>
      <c r="AA13" s="223"/>
      <c r="AB13" s="223"/>
      <c r="AC13" s="223"/>
      <c r="AD13" s="222"/>
      <c r="AE13" s="222"/>
      <c r="AF13" s="222"/>
      <c r="AG13" s="222"/>
      <c r="AH13" s="222"/>
      <c r="AI13" s="222"/>
      <c r="AJ13" s="222"/>
      <c r="AK13" s="222"/>
    </row>
    <row r="14" spans="1:20" s="2" customFormat="1" ht="16.5" customHeight="1">
      <c r="A14" s="17"/>
      <c r="B14" s="77"/>
      <c r="C14" s="17"/>
      <c r="D14" s="17"/>
      <c r="E14" s="17"/>
      <c r="F14" s="17"/>
      <c r="G14" s="18" t="s">
        <v>21</v>
      </c>
      <c r="H14" s="18" t="s">
        <v>39</v>
      </c>
      <c r="I14" s="18" t="s">
        <v>21</v>
      </c>
      <c r="J14" s="18" t="s">
        <v>39</v>
      </c>
      <c r="K14" s="18" t="s">
        <v>21</v>
      </c>
      <c r="L14" s="63" t="s">
        <v>39</v>
      </c>
      <c r="M14" s="63" t="s">
        <v>21</v>
      </c>
      <c r="N14" s="63" t="s">
        <v>22</v>
      </c>
      <c r="O14" s="63" t="s">
        <v>39</v>
      </c>
      <c r="P14" s="18" t="s">
        <v>21</v>
      </c>
      <c r="Q14" s="63" t="s">
        <v>39</v>
      </c>
      <c r="R14" s="63" t="s">
        <v>39</v>
      </c>
      <c r="S14" s="63" t="s">
        <v>39</v>
      </c>
      <c r="T14" s="63" t="s">
        <v>39</v>
      </c>
    </row>
    <row r="15" spans="1:20" ht="12.75" customHeight="1">
      <c r="A15" s="21" t="s">
        <v>16</v>
      </c>
      <c r="B15" s="21" t="s">
        <v>1</v>
      </c>
      <c r="C15" s="21" t="s">
        <v>23</v>
      </c>
      <c r="D15" s="21" t="s">
        <v>2</v>
      </c>
      <c r="E15" s="21" t="s">
        <v>20</v>
      </c>
      <c r="F15" s="21" t="s">
        <v>24</v>
      </c>
      <c r="G15" s="21" t="s">
        <v>25</v>
      </c>
      <c r="H15" s="21" t="s">
        <v>3</v>
      </c>
      <c r="I15" s="21" t="s">
        <v>26</v>
      </c>
      <c r="J15" s="21" t="s">
        <v>4</v>
      </c>
      <c r="K15" s="21" t="s">
        <v>5</v>
      </c>
      <c r="L15" s="21" t="s">
        <v>27</v>
      </c>
      <c r="M15" s="21" t="s">
        <v>19</v>
      </c>
      <c r="N15" s="21" t="s">
        <v>82</v>
      </c>
      <c r="O15" s="21" t="s">
        <v>83</v>
      </c>
      <c r="P15" s="21" t="s">
        <v>84</v>
      </c>
      <c r="Q15" s="21" t="s">
        <v>85</v>
      </c>
      <c r="R15" s="21" t="s">
        <v>86</v>
      </c>
      <c r="S15" s="54" t="s">
        <v>87</v>
      </c>
      <c r="T15" s="22" t="s">
        <v>88</v>
      </c>
    </row>
    <row r="16" spans="1:20" ht="30" customHeight="1">
      <c r="A16" s="108" t="s">
        <v>50</v>
      </c>
      <c r="B16" s="5"/>
      <c r="C16" s="75"/>
      <c r="D16" s="31"/>
      <c r="E16" s="31"/>
      <c r="F16" s="31"/>
      <c r="G16" s="31"/>
      <c r="H16" s="31"/>
      <c r="I16" s="31"/>
      <c r="J16" s="31"/>
      <c r="K16" s="76"/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15.75" customHeight="1">
      <c r="A17" s="29" t="s">
        <v>114</v>
      </c>
      <c r="B17" s="54" t="s">
        <v>83</v>
      </c>
      <c r="C17" s="24">
        <v>1</v>
      </c>
      <c r="D17" s="50">
        <v>2069</v>
      </c>
      <c r="E17" s="116">
        <f>D17*25%</f>
        <v>517.25</v>
      </c>
      <c r="F17" s="116">
        <f>(D17+E17)*C17</f>
        <v>2586.25</v>
      </c>
      <c r="G17" s="26">
        <v>30</v>
      </c>
      <c r="H17" s="67">
        <f>F17*G17/100</f>
        <v>775.875</v>
      </c>
      <c r="I17" s="130">
        <v>20</v>
      </c>
      <c r="J17" s="67">
        <f>F17*I17/100</f>
        <v>517.25</v>
      </c>
      <c r="K17" s="26">
        <v>50</v>
      </c>
      <c r="L17" s="67">
        <f>F17*K17%</f>
        <v>1293.125</v>
      </c>
      <c r="M17" s="48"/>
      <c r="N17" s="48"/>
      <c r="O17" s="48"/>
      <c r="P17" s="48"/>
      <c r="Q17" s="48"/>
      <c r="R17" s="48"/>
      <c r="S17" s="28">
        <f aca="true" t="shared" si="0" ref="S17:S27">F17+H17+J17+L17+N17+O17+Q17+R17</f>
        <v>5172.5</v>
      </c>
      <c r="T17" s="28">
        <f>S17*6</f>
        <v>31035</v>
      </c>
    </row>
    <row r="18" spans="1:20" ht="15.75" customHeight="1">
      <c r="A18" s="23" t="s">
        <v>60</v>
      </c>
      <c r="B18" s="56" t="s">
        <v>89</v>
      </c>
      <c r="C18" s="70">
        <v>1</v>
      </c>
      <c r="D18" s="71">
        <f>ROUND($D$17*0.95,0)</f>
        <v>1966</v>
      </c>
      <c r="E18" s="116">
        <f>D18*25%</f>
        <v>491.5</v>
      </c>
      <c r="F18" s="116">
        <f>(D18+E18)*C18</f>
        <v>2457.5</v>
      </c>
      <c r="G18" s="72">
        <v>30</v>
      </c>
      <c r="H18" s="67">
        <f aca="true" t="shared" si="1" ref="H18:H27">F18*G18/100</f>
        <v>737.25</v>
      </c>
      <c r="I18" s="131">
        <v>20</v>
      </c>
      <c r="J18" s="67">
        <f aca="true" t="shared" si="2" ref="J18:J27">F18*I18/100</f>
        <v>491.5</v>
      </c>
      <c r="K18" s="73"/>
      <c r="L18" s="48"/>
      <c r="M18" s="74"/>
      <c r="N18" s="121"/>
      <c r="O18" s="74"/>
      <c r="P18" s="74"/>
      <c r="Q18" s="74"/>
      <c r="R18" s="74"/>
      <c r="S18" s="28">
        <f t="shared" si="0"/>
        <v>3686.25</v>
      </c>
      <c r="T18" s="28">
        <f aca="true" t="shared" si="3" ref="T18:T27">S18*6</f>
        <v>22117.5</v>
      </c>
    </row>
    <row r="19" spans="1:20" ht="15.75" customHeight="1">
      <c r="A19" s="46" t="s">
        <v>61</v>
      </c>
      <c r="B19" s="64" t="s">
        <v>89</v>
      </c>
      <c r="C19" s="30">
        <v>1</v>
      </c>
      <c r="D19" s="71">
        <f>ROUND($D$17*0.95,0)</f>
        <v>1966</v>
      </c>
      <c r="E19" s="116">
        <f>D19*25%</f>
        <v>491.5</v>
      </c>
      <c r="F19" s="116">
        <f aca="true" t="shared" si="4" ref="F19:F27">(D19+E19)*C19</f>
        <v>2457.5</v>
      </c>
      <c r="G19" s="25">
        <v>30</v>
      </c>
      <c r="H19" s="67">
        <f t="shared" si="1"/>
        <v>737.25</v>
      </c>
      <c r="I19" s="130">
        <v>20</v>
      </c>
      <c r="J19" s="67">
        <f t="shared" si="2"/>
        <v>491.5</v>
      </c>
      <c r="K19" s="26"/>
      <c r="L19" s="48"/>
      <c r="M19" s="31"/>
      <c r="N19" s="28"/>
      <c r="O19" s="31"/>
      <c r="P19" s="31"/>
      <c r="Q19" s="31"/>
      <c r="R19" s="31"/>
      <c r="S19" s="28">
        <f t="shared" si="0"/>
        <v>3686.25</v>
      </c>
      <c r="T19" s="28">
        <f t="shared" si="3"/>
        <v>22117.5</v>
      </c>
    </row>
    <row r="20" spans="1:20" ht="15.75" customHeight="1">
      <c r="A20" s="46" t="s">
        <v>116</v>
      </c>
      <c r="B20" s="56" t="s">
        <v>90</v>
      </c>
      <c r="C20" s="30">
        <v>1</v>
      </c>
      <c r="D20" s="71">
        <f>ROUND($D$17*0.9,0)</f>
        <v>1862</v>
      </c>
      <c r="E20" s="116"/>
      <c r="F20" s="116">
        <f t="shared" si="4"/>
        <v>1862</v>
      </c>
      <c r="G20" s="25"/>
      <c r="H20" s="67"/>
      <c r="I20" s="67"/>
      <c r="J20" s="67"/>
      <c r="K20" s="26">
        <v>25</v>
      </c>
      <c r="L20" s="67">
        <f>F20*K20%</f>
        <v>465.5</v>
      </c>
      <c r="M20" s="31"/>
      <c r="N20" s="31"/>
      <c r="O20" s="31"/>
      <c r="P20" s="31"/>
      <c r="Q20" s="31"/>
      <c r="R20" s="31"/>
      <c r="S20" s="28">
        <f t="shared" si="0"/>
        <v>2327.5</v>
      </c>
      <c r="T20" s="28">
        <f t="shared" si="3"/>
        <v>13965</v>
      </c>
    </row>
    <row r="21" spans="1:20" ht="15.75" customHeight="1">
      <c r="A21" s="46" t="s">
        <v>51</v>
      </c>
      <c r="B21" s="56" t="s">
        <v>90</v>
      </c>
      <c r="C21" s="30">
        <v>1</v>
      </c>
      <c r="D21" s="71">
        <f>ROUND($D$17*0.9,0)</f>
        <v>1862</v>
      </c>
      <c r="E21" s="116"/>
      <c r="F21" s="116">
        <f t="shared" si="4"/>
        <v>1862</v>
      </c>
      <c r="G21" s="25"/>
      <c r="H21" s="67"/>
      <c r="I21" s="67"/>
      <c r="J21" s="67"/>
      <c r="K21" s="26">
        <v>25</v>
      </c>
      <c r="L21" s="67">
        <f>F21*K21%</f>
        <v>465.5</v>
      </c>
      <c r="M21" s="31"/>
      <c r="N21" s="31"/>
      <c r="O21" s="31"/>
      <c r="P21" s="31"/>
      <c r="Q21" s="31"/>
      <c r="R21" s="31"/>
      <c r="S21" s="28">
        <f t="shared" si="0"/>
        <v>2327.5</v>
      </c>
      <c r="T21" s="28">
        <f t="shared" si="3"/>
        <v>13965</v>
      </c>
    </row>
    <row r="22" spans="1:20" ht="15.75" customHeight="1">
      <c r="A22" s="29" t="s">
        <v>49</v>
      </c>
      <c r="B22" s="56" t="s">
        <v>5</v>
      </c>
      <c r="C22" s="30">
        <v>1</v>
      </c>
      <c r="D22" s="50">
        <v>1580</v>
      </c>
      <c r="E22" s="116">
        <f aca="true" t="shared" si="5" ref="E22:E27">D22*25%</f>
        <v>395</v>
      </c>
      <c r="F22" s="116">
        <f t="shared" si="4"/>
        <v>1975</v>
      </c>
      <c r="G22" s="25">
        <v>30</v>
      </c>
      <c r="H22" s="67">
        <f t="shared" si="1"/>
        <v>592.5</v>
      </c>
      <c r="I22" s="122">
        <v>20</v>
      </c>
      <c r="J22" s="67">
        <f t="shared" si="2"/>
        <v>395</v>
      </c>
      <c r="K22" s="26"/>
      <c r="L22" s="31"/>
      <c r="M22" s="31"/>
      <c r="N22" s="31"/>
      <c r="O22" s="31"/>
      <c r="P22" s="31"/>
      <c r="Q22" s="31"/>
      <c r="R22" s="31"/>
      <c r="S22" s="28">
        <f t="shared" si="0"/>
        <v>2962.5</v>
      </c>
      <c r="T22" s="28">
        <f t="shared" si="3"/>
        <v>17775</v>
      </c>
    </row>
    <row r="23" spans="1:20" ht="15" customHeight="1">
      <c r="A23" s="23" t="s">
        <v>91</v>
      </c>
      <c r="B23" s="55" t="s">
        <v>4</v>
      </c>
      <c r="C23" s="30">
        <v>1</v>
      </c>
      <c r="D23" s="50">
        <v>1460</v>
      </c>
      <c r="E23" s="116">
        <f t="shared" si="5"/>
        <v>365</v>
      </c>
      <c r="F23" s="116">
        <f t="shared" si="4"/>
        <v>1825</v>
      </c>
      <c r="G23" s="25">
        <v>10</v>
      </c>
      <c r="H23" s="67">
        <f t="shared" si="1"/>
        <v>182.5</v>
      </c>
      <c r="I23" s="122">
        <v>20</v>
      </c>
      <c r="J23" s="67">
        <f t="shared" si="2"/>
        <v>365</v>
      </c>
      <c r="K23" s="26"/>
      <c r="L23" s="31"/>
      <c r="M23" s="31"/>
      <c r="N23" s="31"/>
      <c r="O23" s="31"/>
      <c r="P23" s="31"/>
      <c r="Q23" s="31"/>
      <c r="R23" s="31"/>
      <c r="S23" s="28">
        <f t="shared" si="0"/>
        <v>2372.5</v>
      </c>
      <c r="T23" s="28">
        <f t="shared" si="3"/>
        <v>14235</v>
      </c>
    </row>
    <row r="24" spans="1:20" ht="15">
      <c r="A24" s="29" t="s">
        <v>53</v>
      </c>
      <c r="B24" s="54" t="s">
        <v>4</v>
      </c>
      <c r="C24" s="57">
        <v>0.5</v>
      </c>
      <c r="D24" s="50">
        <v>1460</v>
      </c>
      <c r="E24" s="116">
        <f t="shared" si="5"/>
        <v>365</v>
      </c>
      <c r="F24" s="116">
        <f t="shared" si="4"/>
        <v>912.5</v>
      </c>
      <c r="G24" s="25">
        <v>10</v>
      </c>
      <c r="H24" s="67">
        <f t="shared" si="1"/>
        <v>91.25</v>
      </c>
      <c r="I24" s="122">
        <v>20</v>
      </c>
      <c r="J24" s="67">
        <f t="shared" si="2"/>
        <v>182.5</v>
      </c>
      <c r="K24" s="26"/>
      <c r="L24" s="31"/>
      <c r="M24" s="31"/>
      <c r="N24" s="31"/>
      <c r="O24" s="31"/>
      <c r="P24" s="31"/>
      <c r="Q24" s="31"/>
      <c r="R24" s="31"/>
      <c r="S24" s="28">
        <f t="shared" si="0"/>
        <v>1186.25</v>
      </c>
      <c r="T24" s="28">
        <f t="shared" si="3"/>
        <v>7117.5</v>
      </c>
    </row>
    <row r="25" spans="1:20" ht="15" customHeight="1">
      <c r="A25" s="39" t="s">
        <v>69</v>
      </c>
      <c r="B25" s="54" t="s">
        <v>5</v>
      </c>
      <c r="C25" s="30">
        <v>1</v>
      </c>
      <c r="D25" s="50">
        <v>1580</v>
      </c>
      <c r="E25" s="116">
        <f t="shared" si="5"/>
        <v>395</v>
      </c>
      <c r="F25" s="116">
        <f t="shared" si="4"/>
        <v>1975</v>
      </c>
      <c r="G25" s="25">
        <v>10</v>
      </c>
      <c r="H25" s="67">
        <f t="shared" si="1"/>
        <v>197.5</v>
      </c>
      <c r="I25" s="122">
        <v>20</v>
      </c>
      <c r="J25" s="67">
        <f t="shared" si="2"/>
        <v>395</v>
      </c>
      <c r="K25" s="26"/>
      <c r="L25" s="31"/>
      <c r="M25" s="31"/>
      <c r="N25" s="31"/>
      <c r="O25" s="31"/>
      <c r="P25" s="31"/>
      <c r="Q25" s="31"/>
      <c r="R25" s="31"/>
      <c r="S25" s="28">
        <f t="shared" si="0"/>
        <v>2567.5</v>
      </c>
      <c r="T25" s="28">
        <f t="shared" si="3"/>
        <v>15405</v>
      </c>
    </row>
    <row r="26" spans="1:20" ht="15">
      <c r="A26" s="29" t="s">
        <v>52</v>
      </c>
      <c r="B26" s="92" t="s">
        <v>4</v>
      </c>
      <c r="C26" s="30">
        <v>0.5</v>
      </c>
      <c r="D26" s="50">
        <v>1460</v>
      </c>
      <c r="E26" s="116">
        <f t="shared" si="5"/>
        <v>365</v>
      </c>
      <c r="F26" s="116">
        <f t="shared" si="4"/>
        <v>912.5</v>
      </c>
      <c r="G26" s="25">
        <v>10</v>
      </c>
      <c r="H26" s="67">
        <f t="shared" si="1"/>
        <v>91.25</v>
      </c>
      <c r="I26" s="122">
        <v>20</v>
      </c>
      <c r="J26" s="67">
        <f t="shared" si="2"/>
        <v>182.5</v>
      </c>
      <c r="K26" s="26"/>
      <c r="L26" s="31"/>
      <c r="M26" s="31"/>
      <c r="N26" s="31"/>
      <c r="O26" s="31"/>
      <c r="P26" s="31"/>
      <c r="Q26" s="31"/>
      <c r="R26" s="31"/>
      <c r="S26" s="28">
        <f t="shared" si="0"/>
        <v>1186.25</v>
      </c>
      <c r="T26" s="28">
        <f t="shared" si="3"/>
        <v>7117.5</v>
      </c>
    </row>
    <row r="27" spans="1:20" ht="15">
      <c r="A27" s="29" t="s">
        <v>92</v>
      </c>
      <c r="B27" s="92" t="s">
        <v>4</v>
      </c>
      <c r="C27" s="30">
        <v>1</v>
      </c>
      <c r="D27" s="50">
        <v>1460</v>
      </c>
      <c r="E27" s="116">
        <f t="shared" si="5"/>
        <v>365</v>
      </c>
      <c r="F27" s="116">
        <f t="shared" si="4"/>
        <v>1825</v>
      </c>
      <c r="G27" s="25">
        <v>30</v>
      </c>
      <c r="H27" s="67">
        <f t="shared" si="1"/>
        <v>547.5</v>
      </c>
      <c r="I27" s="122">
        <v>20</v>
      </c>
      <c r="J27" s="67">
        <f t="shared" si="2"/>
        <v>365</v>
      </c>
      <c r="K27" s="26"/>
      <c r="L27" s="31"/>
      <c r="M27" s="31"/>
      <c r="N27" s="31"/>
      <c r="O27" s="31"/>
      <c r="P27" s="31"/>
      <c r="Q27" s="31"/>
      <c r="R27" s="31"/>
      <c r="S27" s="28">
        <f t="shared" si="0"/>
        <v>2737.5</v>
      </c>
      <c r="T27" s="28">
        <f t="shared" si="3"/>
        <v>16425</v>
      </c>
    </row>
    <row r="28" spans="1:20" s="3" customFormat="1" ht="15.75" customHeight="1">
      <c r="A28" s="102" t="s">
        <v>73</v>
      </c>
      <c r="B28" s="103"/>
      <c r="C28" s="132">
        <f>C17+C18+C19+C22+C23+C24+C25+C26+C27</f>
        <v>8</v>
      </c>
      <c r="D28" s="132">
        <f>D17+D18+D19+D22+D23+D24+D25+D26+D27</f>
        <v>15001</v>
      </c>
      <c r="E28" s="132">
        <f>E17+E18+E19+E22+E23+E24+E25+E26+E27</f>
        <v>3750.25</v>
      </c>
      <c r="F28" s="132">
        <f>F17+F18+F19+F22+F23+F24+F25+F26+F27</f>
        <v>16926.25</v>
      </c>
      <c r="G28" s="132"/>
      <c r="H28" s="132">
        <f aca="true" t="shared" si="6" ref="H28:T28">H17+H18+H19+H22+H23+H24+H25+H26+H27</f>
        <v>3952.875</v>
      </c>
      <c r="I28" s="132">
        <f t="shared" si="6"/>
        <v>180</v>
      </c>
      <c r="J28" s="132">
        <f t="shared" si="6"/>
        <v>3385.25</v>
      </c>
      <c r="K28" s="132">
        <f t="shared" si="6"/>
        <v>50</v>
      </c>
      <c r="L28" s="132">
        <f t="shared" si="6"/>
        <v>1293.125</v>
      </c>
      <c r="M28" s="132">
        <f t="shared" si="6"/>
        <v>0</v>
      </c>
      <c r="N28" s="132">
        <f t="shared" si="6"/>
        <v>0</v>
      </c>
      <c r="O28" s="132">
        <f t="shared" si="6"/>
        <v>0</v>
      </c>
      <c r="P28" s="132">
        <f t="shared" si="6"/>
        <v>0</v>
      </c>
      <c r="Q28" s="132">
        <f t="shared" si="6"/>
        <v>0</v>
      </c>
      <c r="R28" s="132">
        <f t="shared" si="6"/>
        <v>0</v>
      </c>
      <c r="S28" s="132">
        <f t="shared" si="6"/>
        <v>25557.5</v>
      </c>
      <c r="T28" s="132">
        <f t="shared" si="6"/>
        <v>153345</v>
      </c>
    </row>
    <row r="29" spans="1:20" s="3" customFormat="1" ht="15.75" customHeight="1">
      <c r="A29" s="99" t="s">
        <v>74</v>
      </c>
      <c r="B29" s="100"/>
      <c r="C29" s="133">
        <f>C28+C20+C21</f>
        <v>10</v>
      </c>
      <c r="D29" s="133">
        <f>D28+D20+D21</f>
        <v>18725</v>
      </c>
      <c r="E29" s="133">
        <f>E28+E20+E21</f>
        <v>3750.25</v>
      </c>
      <c r="F29" s="133">
        <f>F28+F20+F21</f>
        <v>20650.25</v>
      </c>
      <c r="G29" s="133"/>
      <c r="H29" s="133">
        <f aca="true" t="shared" si="7" ref="H29:T29">H28+H20+H21</f>
        <v>3952.875</v>
      </c>
      <c r="I29" s="133">
        <f t="shared" si="7"/>
        <v>180</v>
      </c>
      <c r="J29" s="133">
        <f t="shared" si="7"/>
        <v>3385.25</v>
      </c>
      <c r="K29" s="133">
        <f t="shared" si="7"/>
        <v>100</v>
      </c>
      <c r="L29" s="133">
        <f t="shared" si="7"/>
        <v>2224.125</v>
      </c>
      <c r="M29" s="133">
        <f t="shared" si="7"/>
        <v>0</v>
      </c>
      <c r="N29" s="133">
        <f t="shared" si="7"/>
        <v>0</v>
      </c>
      <c r="O29" s="133">
        <f t="shared" si="7"/>
        <v>0</v>
      </c>
      <c r="P29" s="133">
        <f t="shared" si="7"/>
        <v>0</v>
      </c>
      <c r="Q29" s="133">
        <f t="shared" si="7"/>
        <v>0</v>
      </c>
      <c r="R29" s="133">
        <f t="shared" si="7"/>
        <v>0</v>
      </c>
      <c r="S29" s="133">
        <f t="shared" si="7"/>
        <v>30212.5</v>
      </c>
      <c r="T29" s="133">
        <f t="shared" si="7"/>
        <v>181275</v>
      </c>
    </row>
    <row r="30" spans="1:20" ht="14.25" customHeight="1">
      <c r="A30" s="109" t="s">
        <v>6</v>
      </c>
      <c r="B30" s="52"/>
      <c r="C30" s="32"/>
      <c r="D30" s="50"/>
      <c r="E30" s="50"/>
      <c r="F30" s="50"/>
      <c r="G30" s="25"/>
      <c r="H30" s="28"/>
      <c r="I30" s="28"/>
      <c r="J30" s="28"/>
      <c r="K30" s="26"/>
      <c r="L30" s="31"/>
      <c r="M30" s="31"/>
      <c r="N30" s="31"/>
      <c r="O30" s="31"/>
      <c r="P30" s="31"/>
      <c r="Q30" s="31"/>
      <c r="R30" s="31"/>
      <c r="S30" s="28"/>
      <c r="T30" s="28"/>
    </row>
    <row r="31" spans="1:20" ht="15.75" customHeight="1">
      <c r="A31" s="29" t="s">
        <v>62</v>
      </c>
      <c r="B31" s="56" t="s">
        <v>20</v>
      </c>
      <c r="C31" s="32">
        <v>1</v>
      </c>
      <c r="D31" s="50">
        <v>1137</v>
      </c>
      <c r="E31" s="50"/>
      <c r="F31" s="116">
        <f aca="true" t="shared" si="8" ref="F31:F40">(D31+E31)*C31</f>
        <v>1137</v>
      </c>
      <c r="G31" s="25"/>
      <c r="H31" s="28"/>
      <c r="I31" s="28"/>
      <c r="J31" s="28"/>
      <c r="K31" s="26"/>
      <c r="L31" s="31"/>
      <c r="M31" s="31"/>
      <c r="N31" s="31"/>
      <c r="O31" s="31"/>
      <c r="P31" s="31"/>
      <c r="Q31" s="31"/>
      <c r="R31" s="31"/>
      <c r="S31" s="28">
        <f>F31+H31+J31+L31+N31+O31+Q31+R31</f>
        <v>1137</v>
      </c>
      <c r="T31" s="28">
        <f>S31*6</f>
        <v>6822</v>
      </c>
    </row>
    <row r="32" spans="1:20" ht="15.75" customHeight="1">
      <c r="A32" s="29" t="s">
        <v>7</v>
      </c>
      <c r="B32" s="56" t="s">
        <v>20</v>
      </c>
      <c r="C32" s="32">
        <v>1</v>
      </c>
      <c r="D32" s="50">
        <v>1137</v>
      </c>
      <c r="E32" s="50"/>
      <c r="F32" s="116">
        <f t="shared" si="8"/>
        <v>1137</v>
      </c>
      <c r="G32" s="25"/>
      <c r="H32" s="28"/>
      <c r="I32" s="28"/>
      <c r="J32" s="28"/>
      <c r="K32" s="26"/>
      <c r="L32" s="31"/>
      <c r="M32" s="31"/>
      <c r="N32" s="31"/>
      <c r="O32" s="31"/>
      <c r="P32" s="31"/>
      <c r="Q32" s="31"/>
      <c r="R32" s="31"/>
      <c r="S32" s="28">
        <f aca="true" t="shared" si="9" ref="S32:S40">F32+H32+J32+L32+N32+O32+Q32+R32</f>
        <v>1137</v>
      </c>
      <c r="T32" s="28">
        <f aca="true" t="shared" si="10" ref="T32:T40">S32*6</f>
        <v>6822</v>
      </c>
    </row>
    <row r="33" spans="1:20" ht="15.75" customHeight="1">
      <c r="A33" s="46" t="s">
        <v>101</v>
      </c>
      <c r="B33" s="55" t="s">
        <v>4</v>
      </c>
      <c r="C33" s="32">
        <v>2</v>
      </c>
      <c r="D33" s="50">
        <v>1460</v>
      </c>
      <c r="E33" s="50"/>
      <c r="F33" s="116">
        <f t="shared" si="8"/>
        <v>2920</v>
      </c>
      <c r="G33" s="25"/>
      <c r="H33" s="68"/>
      <c r="I33" s="68"/>
      <c r="J33" s="68"/>
      <c r="K33" s="26">
        <v>10</v>
      </c>
      <c r="L33" s="120">
        <f>F33*K33%</f>
        <v>292</v>
      </c>
      <c r="M33" s="31"/>
      <c r="N33" s="31"/>
      <c r="O33" s="31"/>
      <c r="P33" s="31"/>
      <c r="Q33" s="31"/>
      <c r="R33" s="31"/>
      <c r="S33" s="28">
        <f t="shared" si="9"/>
        <v>3212</v>
      </c>
      <c r="T33" s="28">
        <f t="shared" si="10"/>
        <v>19272</v>
      </c>
    </row>
    <row r="34" spans="1:20" ht="15.75" customHeight="1">
      <c r="A34" s="29" t="s">
        <v>54</v>
      </c>
      <c r="B34" s="55" t="s">
        <v>19</v>
      </c>
      <c r="C34" s="32">
        <v>1</v>
      </c>
      <c r="D34" s="50">
        <v>1821</v>
      </c>
      <c r="E34" s="116">
        <f>D34*0.15</f>
        <v>273.15</v>
      </c>
      <c r="F34" s="116">
        <f t="shared" si="8"/>
        <v>2094.15</v>
      </c>
      <c r="G34" s="25">
        <v>30</v>
      </c>
      <c r="H34" s="68">
        <f>F34*G34/100</f>
        <v>628.245</v>
      </c>
      <c r="I34" s="68"/>
      <c r="J34" s="68"/>
      <c r="K34" s="26"/>
      <c r="L34" s="31"/>
      <c r="M34" s="31"/>
      <c r="N34" s="31"/>
      <c r="O34" s="31"/>
      <c r="P34" s="31"/>
      <c r="Q34" s="31"/>
      <c r="R34" s="31"/>
      <c r="S34" s="28">
        <f t="shared" si="9"/>
        <v>2722.395</v>
      </c>
      <c r="T34" s="28">
        <f t="shared" si="10"/>
        <v>16334.369999999999</v>
      </c>
    </row>
    <row r="35" spans="1:20" ht="15.75" customHeight="1">
      <c r="A35" s="29" t="s">
        <v>55</v>
      </c>
      <c r="B35" s="55" t="s">
        <v>26</v>
      </c>
      <c r="C35" s="32">
        <v>2</v>
      </c>
      <c r="D35" s="50">
        <v>1387</v>
      </c>
      <c r="E35" s="116">
        <f>D35*0.15</f>
        <v>208.04999999999998</v>
      </c>
      <c r="F35" s="116">
        <f t="shared" si="8"/>
        <v>3190.1</v>
      </c>
      <c r="G35" s="25">
        <v>30</v>
      </c>
      <c r="H35" s="68">
        <f>F35*G35/100</f>
        <v>957.03</v>
      </c>
      <c r="I35" s="68"/>
      <c r="J35" s="68"/>
      <c r="K35" s="26"/>
      <c r="L35" s="31"/>
      <c r="M35" s="31"/>
      <c r="N35" s="31"/>
      <c r="O35" s="31"/>
      <c r="P35" s="31">
        <v>10</v>
      </c>
      <c r="Q35" s="28">
        <f>F35*P35/100</f>
        <v>319.01</v>
      </c>
      <c r="R35" s="31"/>
      <c r="S35" s="28">
        <f t="shared" si="9"/>
        <v>4466.14</v>
      </c>
      <c r="T35" s="28">
        <f t="shared" si="10"/>
        <v>26796.840000000004</v>
      </c>
    </row>
    <row r="36" spans="1:20" ht="15.75" customHeight="1">
      <c r="A36" s="29" t="s">
        <v>102</v>
      </c>
      <c r="B36" s="55" t="s">
        <v>26</v>
      </c>
      <c r="C36" s="32">
        <v>1</v>
      </c>
      <c r="D36" s="50">
        <v>1387</v>
      </c>
      <c r="E36" s="50"/>
      <c r="F36" s="116">
        <f t="shared" si="8"/>
        <v>1387</v>
      </c>
      <c r="G36" s="25">
        <v>30</v>
      </c>
      <c r="H36" s="68">
        <f>F36*G36/100</f>
        <v>416.1</v>
      </c>
      <c r="I36" s="68"/>
      <c r="J36" s="68"/>
      <c r="K36" s="26"/>
      <c r="L36" s="31"/>
      <c r="M36" s="31"/>
      <c r="N36" s="31"/>
      <c r="O36" s="31"/>
      <c r="P36" s="31"/>
      <c r="Q36" s="31"/>
      <c r="R36" s="31"/>
      <c r="S36" s="28">
        <f t="shared" si="9"/>
        <v>1803.1</v>
      </c>
      <c r="T36" s="28">
        <f t="shared" si="10"/>
        <v>10818.599999999999</v>
      </c>
    </row>
    <row r="37" spans="1:20" ht="15.75" customHeight="1">
      <c r="A37" s="23" t="s">
        <v>103</v>
      </c>
      <c r="B37" s="54" t="s">
        <v>26</v>
      </c>
      <c r="C37" s="32">
        <v>1</v>
      </c>
      <c r="D37" s="50">
        <v>1387</v>
      </c>
      <c r="E37" s="50"/>
      <c r="F37" s="116">
        <f t="shared" si="8"/>
        <v>1387</v>
      </c>
      <c r="G37" s="25">
        <v>10</v>
      </c>
      <c r="H37" s="120">
        <f>F37*G37/100</f>
        <v>138.7</v>
      </c>
      <c r="I37" s="123">
        <v>50</v>
      </c>
      <c r="J37" s="129">
        <f>F37*I37/100</f>
        <v>693.5</v>
      </c>
      <c r="K37" s="26"/>
      <c r="L37" s="31"/>
      <c r="M37" s="31"/>
      <c r="N37" s="31"/>
      <c r="O37" s="31"/>
      <c r="P37" s="31"/>
      <c r="Q37" s="31"/>
      <c r="R37" s="31"/>
      <c r="S37" s="28">
        <f t="shared" si="9"/>
        <v>2219.2</v>
      </c>
      <c r="T37" s="28">
        <f t="shared" si="10"/>
        <v>13315.199999999999</v>
      </c>
    </row>
    <row r="38" spans="1:20" ht="15.75" customHeight="1">
      <c r="A38" s="23" t="s">
        <v>104</v>
      </c>
      <c r="B38" s="54" t="s">
        <v>4</v>
      </c>
      <c r="C38" s="32">
        <v>1</v>
      </c>
      <c r="D38" s="50">
        <v>1460</v>
      </c>
      <c r="E38" s="50"/>
      <c r="F38" s="116">
        <f t="shared" si="8"/>
        <v>1460</v>
      </c>
      <c r="G38" s="25"/>
      <c r="H38" s="67"/>
      <c r="I38" s="67"/>
      <c r="J38" s="67"/>
      <c r="K38" s="26"/>
      <c r="L38" s="31"/>
      <c r="M38" s="31"/>
      <c r="N38" s="31"/>
      <c r="O38" s="31"/>
      <c r="P38" s="31"/>
      <c r="Q38" s="31"/>
      <c r="R38" s="31"/>
      <c r="S38" s="28">
        <f t="shared" si="9"/>
        <v>1460</v>
      </c>
      <c r="T38" s="28">
        <f t="shared" si="10"/>
        <v>8760</v>
      </c>
    </row>
    <row r="39" spans="1:20" ht="15.75" customHeight="1">
      <c r="A39" s="134" t="s">
        <v>8</v>
      </c>
      <c r="B39" s="135" t="s">
        <v>20</v>
      </c>
      <c r="C39" s="136">
        <v>0.5</v>
      </c>
      <c r="D39" s="137">
        <v>1108</v>
      </c>
      <c r="E39" s="137"/>
      <c r="F39" s="138">
        <f t="shared" si="8"/>
        <v>554</v>
      </c>
      <c r="G39" s="139"/>
      <c r="H39" s="140"/>
      <c r="I39" s="140"/>
      <c r="J39" s="140"/>
      <c r="K39" s="141"/>
      <c r="L39" s="142"/>
      <c r="M39" s="142"/>
      <c r="N39" s="142"/>
      <c r="O39" s="142"/>
      <c r="P39" s="142">
        <v>10</v>
      </c>
      <c r="Q39" s="143">
        <f>F39*P39/100</f>
        <v>55.4</v>
      </c>
      <c r="R39" s="142"/>
      <c r="S39" s="143">
        <f t="shared" si="9"/>
        <v>609.4</v>
      </c>
      <c r="T39" s="28">
        <f>S39*6</f>
        <v>3656.3999999999996</v>
      </c>
    </row>
    <row r="40" spans="1:20" ht="16.5" customHeight="1">
      <c r="A40" s="29" t="s">
        <v>70</v>
      </c>
      <c r="B40" s="54" t="s">
        <v>24</v>
      </c>
      <c r="C40" s="32">
        <v>1</v>
      </c>
      <c r="D40" s="50">
        <v>1163</v>
      </c>
      <c r="E40" s="50"/>
      <c r="F40" s="116">
        <f t="shared" si="8"/>
        <v>1163</v>
      </c>
      <c r="G40" s="25"/>
      <c r="H40" s="68"/>
      <c r="I40" s="68"/>
      <c r="J40" s="68"/>
      <c r="K40" s="26"/>
      <c r="L40" s="31"/>
      <c r="M40" s="31"/>
      <c r="N40" s="31"/>
      <c r="O40" s="31"/>
      <c r="P40" s="31">
        <v>12</v>
      </c>
      <c r="Q40" s="28"/>
      <c r="R40" s="31"/>
      <c r="S40" s="28">
        <f t="shared" si="9"/>
        <v>1163</v>
      </c>
      <c r="T40" s="28">
        <f t="shared" si="10"/>
        <v>6978</v>
      </c>
    </row>
    <row r="41" spans="1:20" s="3" customFormat="1" ht="14.25" customHeight="1">
      <c r="A41" s="99" t="s">
        <v>75</v>
      </c>
      <c r="B41" s="104"/>
      <c r="C41" s="105">
        <f aca="true" t="shared" si="11" ref="C41:T41">SUM(C31:C40)</f>
        <v>11.5</v>
      </c>
      <c r="D41" s="105">
        <f t="shared" si="11"/>
        <v>13447</v>
      </c>
      <c r="E41" s="105">
        <f t="shared" si="11"/>
        <v>481.19999999999993</v>
      </c>
      <c r="F41" s="105">
        <f t="shared" si="11"/>
        <v>16429.25</v>
      </c>
      <c r="G41" s="105">
        <f t="shared" si="11"/>
        <v>100</v>
      </c>
      <c r="H41" s="105">
        <f t="shared" si="11"/>
        <v>2140.075</v>
      </c>
      <c r="I41" s="105">
        <f t="shared" si="11"/>
        <v>50</v>
      </c>
      <c r="J41" s="105">
        <f t="shared" si="11"/>
        <v>693.5</v>
      </c>
      <c r="K41" s="105">
        <f t="shared" si="11"/>
        <v>10</v>
      </c>
      <c r="L41" s="105">
        <f t="shared" si="11"/>
        <v>292</v>
      </c>
      <c r="M41" s="105">
        <f t="shared" si="11"/>
        <v>0</v>
      </c>
      <c r="N41" s="105">
        <f t="shared" si="11"/>
        <v>0</v>
      </c>
      <c r="O41" s="105">
        <f t="shared" si="11"/>
        <v>0</v>
      </c>
      <c r="P41" s="105">
        <f t="shared" si="11"/>
        <v>32</v>
      </c>
      <c r="Q41" s="105">
        <f t="shared" si="11"/>
        <v>374.40999999999997</v>
      </c>
      <c r="R41" s="105">
        <f t="shared" si="11"/>
        <v>0</v>
      </c>
      <c r="S41" s="105">
        <f t="shared" si="11"/>
        <v>19929.235</v>
      </c>
      <c r="T41" s="105">
        <f t="shared" si="11"/>
        <v>119575.40999999999</v>
      </c>
    </row>
    <row r="42" spans="1:20" ht="15" customHeight="1">
      <c r="A42" s="109" t="s">
        <v>9</v>
      </c>
      <c r="B42" s="52"/>
      <c r="C42" s="32"/>
      <c r="D42" s="50"/>
      <c r="E42" s="50"/>
      <c r="F42" s="116"/>
      <c r="G42" s="25"/>
      <c r="H42" s="28"/>
      <c r="I42" s="28"/>
      <c r="J42" s="28"/>
      <c r="K42" s="26"/>
      <c r="L42" s="31"/>
      <c r="M42" s="31"/>
      <c r="N42" s="31"/>
      <c r="O42" s="31"/>
      <c r="P42" s="31"/>
      <c r="Q42" s="31"/>
      <c r="R42" s="31"/>
      <c r="S42" s="28"/>
      <c r="T42" s="28"/>
    </row>
    <row r="43" spans="1:20" ht="15" customHeight="1">
      <c r="A43" s="46" t="s">
        <v>59</v>
      </c>
      <c r="B43" s="56" t="s">
        <v>24</v>
      </c>
      <c r="C43" s="32">
        <v>10</v>
      </c>
      <c r="D43" s="50">
        <v>1163</v>
      </c>
      <c r="E43" s="116">
        <f>D43*25%</f>
        <v>290.75</v>
      </c>
      <c r="F43" s="116">
        <f>(D43+E43)*C43</f>
        <v>14537.5</v>
      </c>
      <c r="G43" s="25"/>
      <c r="H43" s="28"/>
      <c r="I43" s="28"/>
      <c r="J43" s="28"/>
      <c r="K43" s="26"/>
      <c r="L43" s="31"/>
      <c r="M43" s="31"/>
      <c r="N43" s="31"/>
      <c r="O43" s="119">
        <f>F43*0.18</f>
        <v>2616.75</v>
      </c>
      <c r="P43" s="31"/>
      <c r="Q43" s="31"/>
      <c r="R43" s="31"/>
      <c r="S43" s="28">
        <f>F43+H43+J43+L43+N43+O43+Q43+R43</f>
        <v>17154.25</v>
      </c>
      <c r="T43" s="28">
        <f>S43*6</f>
        <v>102925.5</v>
      </c>
    </row>
    <row r="44" spans="1:20" ht="15" customHeight="1">
      <c r="A44" s="29" t="s">
        <v>56</v>
      </c>
      <c r="B44" s="56" t="s">
        <v>1</v>
      </c>
      <c r="C44" s="32">
        <v>1</v>
      </c>
      <c r="D44" s="50">
        <v>1107</v>
      </c>
      <c r="E44" s="50"/>
      <c r="F44" s="116">
        <f aca="true" t="shared" si="12" ref="F44:F57">(D44+E44)*C44</f>
        <v>1107</v>
      </c>
      <c r="G44" s="25"/>
      <c r="H44" s="28"/>
      <c r="I44" s="28"/>
      <c r="J44" s="28"/>
      <c r="K44" s="26"/>
      <c r="L44" s="31"/>
      <c r="M44" s="31"/>
      <c r="N44" s="31"/>
      <c r="O44" s="31"/>
      <c r="P44" s="31"/>
      <c r="Q44" s="31"/>
      <c r="R44" s="31"/>
      <c r="S44" s="28">
        <f aca="true" t="shared" si="13" ref="S44:S57">F44+H44+J44+L44+N44+O44+Q44+R44</f>
        <v>1107</v>
      </c>
      <c r="T44" s="28">
        <f aca="true" t="shared" si="14" ref="T44:T57">S44*6</f>
        <v>6642</v>
      </c>
    </row>
    <row r="45" spans="1:20" ht="15" customHeight="1">
      <c r="A45" s="61" t="s">
        <v>71</v>
      </c>
      <c r="B45" s="56" t="s">
        <v>16</v>
      </c>
      <c r="C45" s="32">
        <v>1</v>
      </c>
      <c r="D45" s="50">
        <v>1102</v>
      </c>
      <c r="E45" s="50"/>
      <c r="F45" s="116">
        <f t="shared" si="12"/>
        <v>1102</v>
      </c>
      <c r="G45" s="25"/>
      <c r="H45" s="28"/>
      <c r="I45" s="28"/>
      <c r="J45" s="28"/>
      <c r="K45" s="26"/>
      <c r="L45" s="31"/>
      <c r="M45" s="31"/>
      <c r="N45" s="31"/>
      <c r="O45" s="31"/>
      <c r="P45" s="31"/>
      <c r="Q45" s="31"/>
      <c r="R45" s="31"/>
      <c r="S45" s="28">
        <f t="shared" si="13"/>
        <v>1102</v>
      </c>
      <c r="T45" s="28">
        <f t="shared" si="14"/>
        <v>6612</v>
      </c>
    </row>
    <row r="46" spans="1:20" ht="15" customHeight="1">
      <c r="A46" s="29" t="s">
        <v>64</v>
      </c>
      <c r="B46" s="56" t="s">
        <v>20</v>
      </c>
      <c r="C46" s="32">
        <v>2.5</v>
      </c>
      <c r="D46" s="50">
        <v>1137</v>
      </c>
      <c r="E46" s="50"/>
      <c r="F46" s="116">
        <f t="shared" si="12"/>
        <v>2842.5</v>
      </c>
      <c r="G46" s="25"/>
      <c r="H46" s="28"/>
      <c r="I46" s="28"/>
      <c r="J46" s="28"/>
      <c r="K46" s="26"/>
      <c r="L46" s="31"/>
      <c r="M46" s="31"/>
      <c r="N46" s="31"/>
      <c r="O46" s="31"/>
      <c r="P46" s="31">
        <v>12</v>
      </c>
      <c r="Q46" s="28"/>
      <c r="R46" s="31"/>
      <c r="S46" s="28">
        <f t="shared" si="13"/>
        <v>2842.5</v>
      </c>
      <c r="T46" s="28">
        <f t="shared" si="14"/>
        <v>17055</v>
      </c>
    </row>
    <row r="47" spans="1:20" ht="15" customHeight="1">
      <c r="A47" s="29" t="s">
        <v>57</v>
      </c>
      <c r="B47" s="56" t="s">
        <v>1</v>
      </c>
      <c r="C47" s="32">
        <v>2</v>
      </c>
      <c r="D47" s="50">
        <v>1107</v>
      </c>
      <c r="E47" s="50"/>
      <c r="F47" s="116">
        <f t="shared" si="12"/>
        <v>2214</v>
      </c>
      <c r="G47" s="25"/>
      <c r="H47" s="28"/>
      <c r="I47" s="28"/>
      <c r="J47" s="28"/>
      <c r="K47" s="26"/>
      <c r="L47" s="31"/>
      <c r="M47" s="31"/>
      <c r="N47" s="31"/>
      <c r="O47" s="31"/>
      <c r="P47" s="31">
        <v>12</v>
      </c>
      <c r="Q47" s="28"/>
      <c r="R47" s="31"/>
      <c r="S47" s="28">
        <f t="shared" si="13"/>
        <v>2214</v>
      </c>
      <c r="T47" s="28">
        <f t="shared" si="14"/>
        <v>13284</v>
      </c>
    </row>
    <row r="48" spans="1:20" ht="15" customHeight="1">
      <c r="A48" s="29" t="s">
        <v>14</v>
      </c>
      <c r="B48" s="56" t="s">
        <v>23</v>
      </c>
      <c r="C48" s="32">
        <v>1</v>
      </c>
      <c r="D48" s="50">
        <v>1117</v>
      </c>
      <c r="E48" s="50"/>
      <c r="F48" s="116">
        <f t="shared" si="12"/>
        <v>1117</v>
      </c>
      <c r="G48" s="25"/>
      <c r="H48" s="28"/>
      <c r="I48" s="119">
        <v>25</v>
      </c>
      <c r="J48" s="28">
        <f>F48*I48/100</f>
        <v>279.25</v>
      </c>
      <c r="K48" s="26"/>
      <c r="L48" s="31"/>
      <c r="M48" s="31"/>
      <c r="N48" s="31"/>
      <c r="O48" s="31"/>
      <c r="P48" s="31"/>
      <c r="Q48" s="31"/>
      <c r="R48" s="31"/>
      <c r="S48" s="28">
        <f t="shared" si="13"/>
        <v>1396.25</v>
      </c>
      <c r="T48" s="28">
        <f t="shared" si="14"/>
        <v>8377.5</v>
      </c>
    </row>
    <row r="49" spans="1:20" ht="15" customHeight="1">
      <c r="A49" s="23" t="s">
        <v>63</v>
      </c>
      <c r="B49" s="56" t="s">
        <v>20</v>
      </c>
      <c r="C49" s="32">
        <v>2</v>
      </c>
      <c r="D49" s="50">
        <v>1137</v>
      </c>
      <c r="E49" s="50"/>
      <c r="F49" s="116">
        <f t="shared" si="12"/>
        <v>2274</v>
      </c>
      <c r="G49" s="25"/>
      <c r="H49" s="28"/>
      <c r="I49" s="28"/>
      <c r="J49" s="28"/>
      <c r="K49" s="26"/>
      <c r="L49" s="31"/>
      <c r="M49" s="31"/>
      <c r="N49" s="31"/>
      <c r="O49" s="31"/>
      <c r="P49" s="31"/>
      <c r="Q49" s="31"/>
      <c r="R49" s="31"/>
      <c r="S49" s="28">
        <f t="shared" si="13"/>
        <v>2274</v>
      </c>
      <c r="T49" s="28">
        <f t="shared" si="14"/>
        <v>13644</v>
      </c>
    </row>
    <row r="50" spans="1:20" ht="15.75" customHeight="1">
      <c r="A50" s="29" t="s">
        <v>10</v>
      </c>
      <c r="B50" s="54" t="s">
        <v>23</v>
      </c>
      <c r="C50" s="32">
        <v>1</v>
      </c>
      <c r="D50" s="50">
        <v>1117</v>
      </c>
      <c r="E50" s="50"/>
      <c r="F50" s="116">
        <f t="shared" si="12"/>
        <v>1117</v>
      </c>
      <c r="G50" s="25"/>
      <c r="H50" s="68"/>
      <c r="I50" s="68"/>
      <c r="J50" s="68"/>
      <c r="K50" s="26"/>
      <c r="L50" s="31"/>
      <c r="M50" s="31"/>
      <c r="N50" s="31"/>
      <c r="O50" s="31"/>
      <c r="P50" s="31"/>
      <c r="Q50" s="31"/>
      <c r="R50" s="31"/>
      <c r="S50" s="28">
        <f t="shared" si="13"/>
        <v>1117</v>
      </c>
      <c r="T50" s="28">
        <f t="shared" si="14"/>
        <v>6702</v>
      </c>
    </row>
    <row r="51" spans="1:20" ht="15.75" customHeight="1">
      <c r="A51" s="29" t="s">
        <v>11</v>
      </c>
      <c r="B51" s="54" t="s">
        <v>23</v>
      </c>
      <c r="C51" s="32">
        <v>1</v>
      </c>
      <c r="D51" s="50">
        <v>1117</v>
      </c>
      <c r="E51" s="50"/>
      <c r="F51" s="116">
        <f t="shared" si="12"/>
        <v>1117</v>
      </c>
      <c r="G51" s="25"/>
      <c r="H51" s="68"/>
      <c r="I51" s="68"/>
      <c r="J51" s="68"/>
      <c r="K51" s="26"/>
      <c r="L51" s="31"/>
      <c r="M51" s="31"/>
      <c r="N51" s="31"/>
      <c r="O51" s="31"/>
      <c r="P51" s="31"/>
      <c r="Q51" s="31"/>
      <c r="R51" s="31"/>
      <c r="S51" s="28">
        <f t="shared" si="13"/>
        <v>1117</v>
      </c>
      <c r="T51" s="28">
        <f t="shared" si="14"/>
        <v>6702</v>
      </c>
    </row>
    <row r="52" spans="1:20" ht="15.75" customHeight="1">
      <c r="A52" s="29" t="s">
        <v>72</v>
      </c>
      <c r="B52" s="54" t="s">
        <v>1</v>
      </c>
      <c r="C52" s="32">
        <v>1</v>
      </c>
      <c r="D52" s="50">
        <v>1107</v>
      </c>
      <c r="E52" s="50"/>
      <c r="F52" s="116">
        <f t="shared" si="12"/>
        <v>1107</v>
      </c>
      <c r="G52" s="25"/>
      <c r="H52" s="68"/>
      <c r="I52" s="68"/>
      <c r="J52" s="68"/>
      <c r="K52" s="26"/>
      <c r="L52" s="31"/>
      <c r="M52" s="31"/>
      <c r="N52" s="31"/>
      <c r="O52" s="31"/>
      <c r="P52" s="31">
        <v>12</v>
      </c>
      <c r="Q52" s="28">
        <f>F52*P52/100</f>
        <v>132.84</v>
      </c>
      <c r="R52" s="31"/>
      <c r="S52" s="28">
        <f t="shared" si="13"/>
        <v>1239.84</v>
      </c>
      <c r="T52" s="28">
        <f t="shared" si="14"/>
        <v>7439.039999999999</v>
      </c>
    </row>
    <row r="53" spans="1:20" ht="15.75" customHeight="1">
      <c r="A53" s="29" t="s">
        <v>58</v>
      </c>
      <c r="B53" s="54" t="s">
        <v>1</v>
      </c>
      <c r="C53" s="32">
        <v>2</v>
      </c>
      <c r="D53" s="50">
        <v>1107</v>
      </c>
      <c r="E53" s="50"/>
      <c r="F53" s="116">
        <f t="shared" si="12"/>
        <v>2214</v>
      </c>
      <c r="G53" s="25"/>
      <c r="H53" s="68"/>
      <c r="I53" s="68"/>
      <c r="J53" s="68"/>
      <c r="K53" s="26"/>
      <c r="L53" s="31"/>
      <c r="M53" s="31"/>
      <c r="N53" s="31"/>
      <c r="O53" s="28">
        <f>F53*0.18</f>
        <v>398.52</v>
      </c>
      <c r="P53" s="31">
        <v>12</v>
      </c>
      <c r="Q53" s="28"/>
      <c r="R53" s="31"/>
      <c r="S53" s="28">
        <f t="shared" si="13"/>
        <v>2612.52</v>
      </c>
      <c r="T53" s="28">
        <f t="shared" si="14"/>
        <v>15675.119999999999</v>
      </c>
    </row>
    <row r="54" spans="1:20" ht="15">
      <c r="A54" s="29" t="s">
        <v>99</v>
      </c>
      <c r="B54" s="54" t="s">
        <v>1</v>
      </c>
      <c r="C54" s="32">
        <v>6</v>
      </c>
      <c r="D54" s="50"/>
      <c r="E54" s="50"/>
      <c r="F54" s="116">
        <f t="shared" si="12"/>
        <v>0</v>
      </c>
      <c r="G54" s="25"/>
      <c r="H54" s="68"/>
      <c r="I54" s="68"/>
      <c r="J54" s="68"/>
      <c r="K54" s="26"/>
      <c r="L54" s="31"/>
      <c r="M54" s="31"/>
      <c r="N54" s="31"/>
      <c r="O54" s="28">
        <f>F54*0.18</f>
        <v>0</v>
      </c>
      <c r="P54" s="31">
        <v>12</v>
      </c>
      <c r="Q54" s="28"/>
      <c r="R54" s="31"/>
      <c r="S54" s="28">
        <f t="shared" si="13"/>
        <v>0</v>
      </c>
      <c r="T54" s="28">
        <f t="shared" si="14"/>
        <v>0</v>
      </c>
    </row>
    <row r="55" spans="1:20" ht="15.75" customHeight="1">
      <c r="A55" s="29" t="s">
        <v>100</v>
      </c>
      <c r="B55" s="54" t="s">
        <v>16</v>
      </c>
      <c r="C55" s="32">
        <v>8.25</v>
      </c>
      <c r="D55" s="50">
        <v>1102</v>
      </c>
      <c r="E55" s="50"/>
      <c r="F55" s="116">
        <f t="shared" si="12"/>
        <v>9091.5</v>
      </c>
      <c r="G55" s="25"/>
      <c r="H55" s="35"/>
      <c r="I55" s="35"/>
      <c r="J55" s="35"/>
      <c r="K55" s="26"/>
      <c r="L55" s="31"/>
      <c r="M55" s="31"/>
      <c r="N55" s="67"/>
      <c r="O55" s="28"/>
      <c r="P55" s="115">
        <v>10</v>
      </c>
      <c r="Q55" s="28">
        <f>F55*P55/100</f>
        <v>909.15</v>
      </c>
      <c r="R55" s="67"/>
      <c r="S55" s="28">
        <f t="shared" si="13"/>
        <v>10000.65</v>
      </c>
      <c r="T55" s="28">
        <f t="shared" si="14"/>
        <v>60003.899999999994</v>
      </c>
    </row>
    <row r="56" spans="1:20" ht="15.75" customHeight="1">
      <c r="A56" s="29" t="s">
        <v>12</v>
      </c>
      <c r="B56" s="54" t="s">
        <v>16</v>
      </c>
      <c r="C56" s="32">
        <v>3</v>
      </c>
      <c r="D56" s="50">
        <v>1102</v>
      </c>
      <c r="E56" s="50"/>
      <c r="F56" s="116">
        <f t="shared" si="12"/>
        <v>3306</v>
      </c>
      <c r="G56" s="25"/>
      <c r="H56" s="68"/>
      <c r="I56" s="68"/>
      <c r="J56" s="68"/>
      <c r="K56" s="26"/>
      <c r="L56" s="31"/>
      <c r="M56" s="31"/>
      <c r="N56" s="31"/>
      <c r="O56" s="28"/>
      <c r="P56" s="31">
        <v>10</v>
      </c>
      <c r="Q56" s="28">
        <f>F56*P56/100</f>
        <v>330.6</v>
      </c>
      <c r="R56" s="31"/>
      <c r="S56" s="28">
        <f t="shared" si="13"/>
        <v>3636.6</v>
      </c>
      <c r="T56" s="28">
        <f t="shared" si="14"/>
        <v>21819.6</v>
      </c>
    </row>
    <row r="57" spans="1:20" ht="15.75" customHeight="1">
      <c r="A57" s="29" t="s">
        <v>13</v>
      </c>
      <c r="B57" s="54" t="s">
        <v>16</v>
      </c>
      <c r="C57" s="32">
        <v>3.5</v>
      </c>
      <c r="D57" s="50">
        <v>1102</v>
      </c>
      <c r="E57" s="51"/>
      <c r="F57" s="116">
        <f t="shared" si="12"/>
        <v>3857</v>
      </c>
      <c r="G57" s="33"/>
      <c r="H57" s="68"/>
      <c r="I57" s="68"/>
      <c r="J57" s="68"/>
      <c r="K57" s="26"/>
      <c r="L57" s="67"/>
      <c r="M57" s="49"/>
      <c r="N57" s="67"/>
      <c r="O57" s="28">
        <f>F57*0.18</f>
        <v>694.26</v>
      </c>
      <c r="P57" s="67"/>
      <c r="Q57" s="31"/>
      <c r="R57" s="67"/>
      <c r="S57" s="28">
        <f t="shared" si="13"/>
        <v>4551.26</v>
      </c>
      <c r="T57" s="28">
        <f t="shared" si="14"/>
        <v>27307.56</v>
      </c>
    </row>
    <row r="58" spans="1:20" s="3" customFormat="1" ht="15" customHeight="1">
      <c r="A58" s="99" t="s">
        <v>76</v>
      </c>
      <c r="B58" s="99"/>
      <c r="C58" s="101">
        <f>SUM(C43:C57)</f>
        <v>45.25</v>
      </c>
      <c r="D58" s="101">
        <f aca="true" t="shared" si="15" ref="D58:T58">SUM(D43:D57)</f>
        <v>15624</v>
      </c>
      <c r="E58" s="101">
        <f t="shared" si="15"/>
        <v>290.75</v>
      </c>
      <c r="F58" s="101">
        <f t="shared" si="15"/>
        <v>47003.5</v>
      </c>
      <c r="G58" s="101">
        <f t="shared" si="15"/>
        <v>0</v>
      </c>
      <c r="H58" s="101">
        <f t="shared" si="15"/>
        <v>0</v>
      </c>
      <c r="I58" s="101">
        <f t="shared" si="15"/>
        <v>25</v>
      </c>
      <c r="J58" s="101">
        <f t="shared" si="15"/>
        <v>279.25</v>
      </c>
      <c r="K58" s="101">
        <f t="shared" si="15"/>
        <v>0</v>
      </c>
      <c r="L58" s="101">
        <f t="shared" si="15"/>
        <v>0</v>
      </c>
      <c r="M58" s="101">
        <f t="shared" si="15"/>
        <v>0</v>
      </c>
      <c r="N58" s="101">
        <f t="shared" si="15"/>
        <v>0</v>
      </c>
      <c r="O58" s="101">
        <f t="shared" si="15"/>
        <v>3709.5299999999997</v>
      </c>
      <c r="P58" s="101">
        <f t="shared" si="15"/>
        <v>80</v>
      </c>
      <c r="Q58" s="101">
        <f t="shared" si="15"/>
        <v>1372.5900000000001</v>
      </c>
      <c r="R58" s="101">
        <f t="shared" si="15"/>
        <v>0</v>
      </c>
      <c r="S58" s="101">
        <f t="shared" si="15"/>
        <v>52364.87</v>
      </c>
      <c r="T58" s="101">
        <f t="shared" si="15"/>
        <v>314189.22</v>
      </c>
    </row>
    <row r="59" spans="1:20" s="69" customFormat="1" ht="15.75" customHeight="1">
      <c r="A59" s="106" t="s">
        <v>77</v>
      </c>
      <c r="B59" s="106"/>
      <c r="C59" s="107">
        <f aca="true" t="shared" si="16" ref="C59:T59">C58+C41+C29</f>
        <v>66.75</v>
      </c>
      <c r="D59" s="107">
        <f t="shared" si="16"/>
        <v>47796</v>
      </c>
      <c r="E59" s="107">
        <f t="shared" si="16"/>
        <v>4522.2</v>
      </c>
      <c r="F59" s="107">
        <f t="shared" si="16"/>
        <v>84083</v>
      </c>
      <c r="G59" s="107">
        <f t="shared" si="16"/>
        <v>100</v>
      </c>
      <c r="H59" s="107">
        <f t="shared" si="16"/>
        <v>6092.95</v>
      </c>
      <c r="I59" s="107">
        <f t="shared" si="16"/>
        <v>255</v>
      </c>
      <c r="J59" s="107">
        <f t="shared" si="16"/>
        <v>4358</v>
      </c>
      <c r="K59" s="107">
        <f t="shared" si="16"/>
        <v>110</v>
      </c>
      <c r="L59" s="107">
        <f t="shared" si="16"/>
        <v>2516.125</v>
      </c>
      <c r="M59" s="107">
        <f t="shared" si="16"/>
        <v>0</v>
      </c>
      <c r="N59" s="107">
        <f t="shared" si="16"/>
        <v>0</v>
      </c>
      <c r="O59" s="107">
        <f t="shared" si="16"/>
        <v>3709.5299999999997</v>
      </c>
      <c r="P59" s="107">
        <f t="shared" si="16"/>
        <v>112</v>
      </c>
      <c r="Q59" s="107">
        <f t="shared" si="16"/>
        <v>1747</v>
      </c>
      <c r="R59" s="107">
        <f t="shared" si="16"/>
        <v>0</v>
      </c>
      <c r="S59" s="107">
        <f t="shared" si="16"/>
        <v>102506.60500000001</v>
      </c>
      <c r="T59" s="107">
        <f t="shared" si="16"/>
        <v>615039.6299999999</v>
      </c>
    </row>
    <row r="60" spans="1:20" ht="15.75" customHeight="1">
      <c r="A60" s="29" t="s">
        <v>78</v>
      </c>
      <c r="B60" s="64"/>
      <c r="C60" s="35">
        <v>24.03</v>
      </c>
      <c r="D60" s="50"/>
      <c r="E60" s="50"/>
      <c r="F60" s="50"/>
      <c r="G60" s="25"/>
      <c r="H60" s="28"/>
      <c r="I60" s="28"/>
      <c r="J60" s="28"/>
      <c r="K60" s="26"/>
      <c r="L60" s="31"/>
      <c r="M60" s="31"/>
      <c r="N60" s="31"/>
      <c r="O60" s="31"/>
      <c r="P60" s="31"/>
      <c r="Q60" s="31"/>
      <c r="R60" s="31"/>
      <c r="S60" s="128">
        <v>54504.51</v>
      </c>
      <c r="T60" s="128">
        <f>S60*6</f>
        <v>327027.06</v>
      </c>
    </row>
    <row r="61" spans="1:32" ht="15.75" customHeight="1">
      <c r="A61" s="34" t="s">
        <v>66</v>
      </c>
      <c r="B61" s="34"/>
      <c r="C61" s="24"/>
      <c r="D61" s="25"/>
      <c r="E61" s="25"/>
      <c r="F61" s="25"/>
      <c r="G61" s="25"/>
      <c r="H61" s="35"/>
      <c r="I61" s="35"/>
      <c r="J61" s="35"/>
      <c r="K61" s="24"/>
      <c r="L61" s="24"/>
      <c r="M61" s="24"/>
      <c r="N61" s="24"/>
      <c r="O61" s="24"/>
      <c r="P61" s="24"/>
      <c r="Q61" s="24"/>
      <c r="R61" s="24"/>
      <c r="S61" s="65">
        <v>10855.8</v>
      </c>
      <c r="T61" s="128">
        <f>S61*6</f>
        <v>65134.799999999996</v>
      </c>
      <c r="Z61" s="37"/>
      <c r="AA61" s="38"/>
      <c r="AB61" s="8"/>
      <c r="AC61" s="3"/>
      <c r="AD61" s="6"/>
      <c r="AE61" s="6"/>
      <c r="AF61" s="7"/>
    </row>
    <row r="62" spans="1:20" ht="15.75" customHeight="1">
      <c r="A62" s="34" t="s">
        <v>79</v>
      </c>
      <c r="B62" s="34"/>
      <c r="C62" s="126">
        <v>22.5</v>
      </c>
      <c r="D62" s="25"/>
      <c r="E62" s="25"/>
      <c r="F62" s="25"/>
      <c r="G62" s="25"/>
      <c r="H62" s="35"/>
      <c r="I62" s="35"/>
      <c r="J62" s="35"/>
      <c r="K62" s="24"/>
      <c r="L62" s="24"/>
      <c r="M62" s="24"/>
      <c r="N62" s="24"/>
      <c r="O62" s="24"/>
      <c r="P62" s="24"/>
      <c r="Q62" s="24"/>
      <c r="R62" s="24"/>
      <c r="S62" s="65">
        <v>46002.24</v>
      </c>
      <c r="T62" s="128">
        <f>S62*6</f>
        <v>276013.44</v>
      </c>
    </row>
    <row r="63" spans="1:20" ht="15.75" customHeight="1">
      <c r="A63" s="34" t="s">
        <v>67</v>
      </c>
      <c r="B63" s="34"/>
      <c r="C63" s="24"/>
      <c r="D63" s="25"/>
      <c r="E63" s="25"/>
      <c r="F63" s="25"/>
      <c r="G63" s="25"/>
      <c r="H63" s="35"/>
      <c r="I63" s="35"/>
      <c r="J63" s="35"/>
      <c r="K63" s="24"/>
      <c r="L63" s="24"/>
      <c r="M63" s="24"/>
      <c r="N63" s="24"/>
      <c r="O63" s="24"/>
      <c r="P63" s="24"/>
      <c r="Q63" s="24"/>
      <c r="R63" s="24"/>
      <c r="S63" s="65">
        <v>8983.51</v>
      </c>
      <c r="T63" s="128">
        <f>S63*6</f>
        <v>53901.06</v>
      </c>
    </row>
    <row r="64" spans="1:20" ht="15.75" customHeight="1">
      <c r="A64" s="34" t="s">
        <v>80</v>
      </c>
      <c r="B64" s="34"/>
      <c r="C64" s="36"/>
      <c r="D64" s="25"/>
      <c r="E64" s="25"/>
      <c r="F64" s="25"/>
      <c r="G64" s="25"/>
      <c r="H64" s="35"/>
      <c r="I64" s="35"/>
      <c r="J64" s="35"/>
      <c r="K64" s="24"/>
      <c r="L64" s="24"/>
      <c r="M64" s="24"/>
      <c r="N64" s="24"/>
      <c r="O64" s="24"/>
      <c r="P64" s="24"/>
      <c r="Q64" s="24"/>
      <c r="R64" s="24"/>
      <c r="S64" s="65"/>
      <c r="T64" s="66"/>
    </row>
    <row r="65" spans="1:20" ht="15.75" customHeight="1">
      <c r="A65" s="34" t="s">
        <v>108</v>
      </c>
      <c r="B65" s="34"/>
      <c r="C65" s="24"/>
      <c r="D65" s="25"/>
      <c r="E65" s="25"/>
      <c r="F65" s="25"/>
      <c r="G65" s="25"/>
      <c r="H65" s="35"/>
      <c r="I65" s="35"/>
      <c r="J65" s="35"/>
      <c r="K65" s="24"/>
      <c r="L65" s="24"/>
      <c r="M65" s="24"/>
      <c r="N65" s="24"/>
      <c r="O65" s="24"/>
      <c r="P65" s="24"/>
      <c r="Q65" s="24"/>
      <c r="R65" s="24"/>
      <c r="S65" s="65"/>
      <c r="T65" s="66"/>
    </row>
    <row r="66" spans="1:31" ht="15.75" customHeight="1">
      <c r="A66" s="34" t="s">
        <v>68</v>
      </c>
      <c r="B66" s="34"/>
      <c r="C66" s="36"/>
      <c r="D66" s="25"/>
      <c r="E66" s="25"/>
      <c r="F66" s="25"/>
      <c r="G66" s="25"/>
      <c r="H66" s="35"/>
      <c r="I66" s="35"/>
      <c r="J66" s="35"/>
      <c r="K66" s="24"/>
      <c r="L66" s="24"/>
      <c r="M66" s="24"/>
      <c r="N66" s="24"/>
      <c r="O66" s="24"/>
      <c r="P66" s="24"/>
      <c r="Q66" s="24"/>
      <c r="R66" s="24"/>
      <c r="S66" s="65"/>
      <c r="T66" s="65"/>
      <c r="X66" s="88"/>
      <c r="Y66" s="9"/>
      <c r="Z66" s="81"/>
      <c r="AA66" s="86"/>
      <c r="AB66" s="80"/>
      <c r="AC66" s="10"/>
      <c r="AD66" s="10"/>
      <c r="AE66" s="87"/>
    </row>
    <row r="67" spans="1:20" ht="15.75" customHeight="1">
      <c r="A67" s="34" t="s">
        <v>117</v>
      </c>
      <c r="B67" s="34"/>
      <c r="C67" s="36"/>
      <c r="D67" s="25"/>
      <c r="E67" s="25"/>
      <c r="F67" s="25"/>
      <c r="G67" s="25"/>
      <c r="H67" s="35"/>
      <c r="I67" s="35"/>
      <c r="J67" s="35"/>
      <c r="K67" s="24"/>
      <c r="L67" s="24"/>
      <c r="M67" s="24"/>
      <c r="N67" s="24"/>
      <c r="O67" s="24"/>
      <c r="P67" s="24"/>
      <c r="Q67" s="24"/>
      <c r="R67" s="24"/>
      <c r="S67" s="65"/>
      <c r="T67" s="125"/>
    </row>
    <row r="68" spans="1:31" ht="15.75" customHeight="1">
      <c r="A68" s="34" t="s">
        <v>33</v>
      </c>
      <c r="B68" s="34"/>
      <c r="C68" s="36"/>
      <c r="D68" s="25"/>
      <c r="E68" s="25"/>
      <c r="F68" s="25"/>
      <c r="G68" s="25"/>
      <c r="H68" s="35"/>
      <c r="I68" s="35"/>
      <c r="J68" s="35"/>
      <c r="K68" s="24"/>
      <c r="L68" s="24"/>
      <c r="M68" s="24"/>
      <c r="N68" s="24"/>
      <c r="O68" s="24"/>
      <c r="P68" s="24"/>
      <c r="Q68" s="24"/>
      <c r="R68" s="24"/>
      <c r="S68" s="65"/>
      <c r="T68" s="65">
        <v>75259</v>
      </c>
      <c r="Y68" s="37"/>
      <c r="Z68" s="38"/>
      <c r="AA68" s="8"/>
      <c r="AB68" s="3"/>
      <c r="AC68" s="6"/>
      <c r="AD68" s="6"/>
      <c r="AE68" s="7"/>
    </row>
    <row r="69" spans="1:20" ht="15.75" customHeight="1">
      <c r="A69" s="34" t="s">
        <v>81</v>
      </c>
      <c r="B69" s="93"/>
      <c r="C69" s="94"/>
      <c r="D69" s="95"/>
      <c r="E69" s="95"/>
      <c r="F69" s="95"/>
      <c r="G69" s="95"/>
      <c r="H69" s="96"/>
      <c r="I69" s="96"/>
      <c r="J69" s="96"/>
      <c r="K69" s="97"/>
      <c r="L69" s="97"/>
      <c r="M69" s="97"/>
      <c r="N69" s="97"/>
      <c r="O69" s="97"/>
      <c r="P69" s="97"/>
      <c r="Q69" s="97"/>
      <c r="R69" s="97"/>
      <c r="S69" s="98"/>
      <c r="T69" s="98"/>
    </row>
    <row r="70" spans="1:20" ht="15.75" customHeight="1">
      <c r="A70" s="34" t="s">
        <v>118</v>
      </c>
      <c r="B70" s="93"/>
      <c r="C70" s="94"/>
      <c r="D70" s="95"/>
      <c r="E70" s="95"/>
      <c r="F70" s="95"/>
      <c r="G70" s="95"/>
      <c r="H70" s="96"/>
      <c r="I70" s="96"/>
      <c r="J70" s="96"/>
      <c r="K70" s="97"/>
      <c r="L70" s="97"/>
      <c r="M70" s="97"/>
      <c r="N70" s="97"/>
      <c r="O70" s="97"/>
      <c r="P70" s="97"/>
      <c r="Q70" s="97"/>
      <c r="R70" s="97"/>
      <c r="S70" s="98"/>
      <c r="T70" s="98"/>
    </row>
    <row r="71" spans="1:20" s="3" customFormat="1" ht="15.75" customHeight="1">
      <c r="A71" s="110" t="s">
        <v>65</v>
      </c>
      <c r="B71" s="111"/>
      <c r="C71" s="124">
        <v>115.28</v>
      </c>
      <c r="D71" s="112"/>
      <c r="E71" s="112"/>
      <c r="F71" s="112"/>
      <c r="G71" s="112"/>
      <c r="H71" s="113"/>
      <c r="I71" s="113"/>
      <c r="J71" s="113"/>
      <c r="K71" s="114"/>
      <c r="L71" s="114"/>
      <c r="M71" s="114"/>
      <c r="N71" s="114"/>
      <c r="O71" s="114"/>
      <c r="P71" s="114"/>
      <c r="Q71" s="114"/>
      <c r="R71" s="114"/>
      <c r="S71" s="118">
        <v>233772.32</v>
      </c>
      <c r="T71" s="117">
        <v>2880530.36</v>
      </c>
    </row>
    <row r="72" spans="1:30" s="3" customFormat="1" ht="15.75" customHeight="1">
      <c r="A72" s="6"/>
      <c r="B72" s="6"/>
      <c r="C72" s="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8"/>
      <c r="T72" s="127"/>
      <c r="V72" s="6"/>
      <c r="W72" s="6"/>
      <c r="X72" s="7"/>
      <c r="Y72" s="6"/>
      <c r="Z72" s="6"/>
      <c r="AA72" s="7"/>
      <c r="AB72" s="6"/>
      <c r="AC72" s="6"/>
      <c r="AD72" s="7"/>
    </row>
    <row r="73" spans="1:24" s="3" customFormat="1" ht="15.75" customHeight="1">
      <c r="A73" s="6"/>
      <c r="B73" s="85"/>
      <c r="C73" s="239" t="s">
        <v>35</v>
      </c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85"/>
      <c r="U73" s="85"/>
      <c r="V73" s="85"/>
      <c r="W73" s="85"/>
      <c r="X73" s="85"/>
    </row>
    <row r="74" spans="1:20" s="3" customFormat="1" ht="15.75" customHeight="1">
      <c r="A74" s="9" t="s">
        <v>15</v>
      </c>
      <c r="B74" s="82"/>
      <c r="C74" s="82" t="s">
        <v>106</v>
      </c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3"/>
      <c r="T74" s="8"/>
    </row>
    <row r="75" spans="2:20" s="3" customFormat="1" ht="15.75" customHeight="1">
      <c r="B75" s="84"/>
      <c r="C75" s="239" t="s">
        <v>34</v>
      </c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79"/>
      <c r="P75" s="79"/>
      <c r="Q75" s="79"/>
      <c r="R75" s="79"/>
      <c r="S75" s="83"/>
      <c r="T75" s="8"/>
    </row>
    <row r="76" spans="1:20" s="3" customFormat="1" ht="15.75" customHeight="1">
      <c r="A76" s="9"/>
      <c r="B76" s="84"/>
      <c r="C76" s="239" t="s">
        <v>120</v>
      </c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79"/>
      <c r="P76" s="79"/>
      <c r="Q76" s="79"/>
      <c r="R76" s="79"/>
      <c r="S76" s="83"/>
      <c r="T76" s="8"/>
    </row>
    <row r="77" spans="1:20" ht="15.75" customHeight="1">
      <c r="A77" s="10"/>
      <c r="C77" s="27" t="s">
        <v>107</v>
      </c>
      <c r="D77" s="27"/>
      <c r="E77" s="27"/>
      <c r="F77" s="27"/>
      <c r="G77" s="27"/>
      <c r="K77" s="27"/>
      <c r="L77" s="27"/>
      <c r="M77" s="27"/>
      <c r="S77" s="40"/>
      <c r="T77" s="40"/>
    </row>
    <row r="78" spans="1:20" ht="15.75" customHeight="1">
      <c r="A78" s="78"/>
      <c r="B78" s="4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</row>
    <row r="79" spans="1:20" ht="11.25" customHeight="1">
      <c r="A79" s="47" t="s">
        <v>114</v>
      </c>
      <c r="B79" s="47"/>
      <c r="C79" s="27"/>
      <c r="D79" s="27"/>
      <c r="E79" s="27"/>
      <c r="F79" s="27"/>
      <c r="G79" s="27"/>
      <c r="H79" s="27"/>
      <c r="I79" s="27"/>
      <c r="J79" s="27"/>
      <c r="K79" s="27"/>
      <c r="L79" s="27" t="s">
        <v>115</v>
      </c>
      <c r="M79" s="27"/>
      <c r="N79" s="27"/>
      <c r="O79" s="27"/>
      <c r="P79" s="27"/>
      <c r="Q79" s="27"/>
      <c r="R79" s="27"/>
      <c r="S79" s="27"/>
      <c r="T79" s="27"/>
    </row>
    <row r="80" spans="1:20" ht="11.25" customHeight="1">
      <c r="A80" s="47"/>
      <c r="B80" s="4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</row>
    <row r="81" spans="1:20" ht="15.75" customHeight="1">
      <c r="A81" s="47"/>
      <c r="B81" s="41"/>
      <c r="C81" s="20"/>
      <c r="D81" s="27"/>
      <c r="E81" s="27"/>
      <c r="F81" s="27"/>
      <c r="G81" s="12"/>
      <c r="H81" s="27"/>
      <c r="I81" s="27"/>
      <c r="J81" s="27"/>
      <c r="K81" s="12"/>
      <c r="L81" s="12"/>
      <c r="M81" s="12"/>
      <c r="N81" s="27"/>
      <c r="O81" s="27"/>
      <c r="P81" s="27"/>
      <c r="Q81" s="27"/>
      <c r="R81" s="27"/>
      <c r="S81" s="27"/>
      <c r="T81" s="12"/>
    </row>
    <row r="82" spans="1:20" ht="11.25" customHeight="1">
      <c r="A82" s="41" t="s">
        <v>36</v>
      </c>
      <c r="B82" s="11"/>
      <c r="C82" s="20"/>
      <c r="D82" s="12"/>
      <c r="E82" s="12"/>
      <c r="F82" s="12"/>
      <c r="G82" s="12"/>
      <c r="H82" s="12"/>
      <c r="I82" s="12"/>
      <c r="J82" s="12"/>
      <c r="K82" s="12"/>
      <c r="L82" s="12" t="s">
        <v>95</v>
      </c>
      <c r="M82" s="12"/>
      <c r="N82" s="12"/>
      <c r="O82" s="12"/>
      <c r="P82" s="12"/>
      <c r="Q82" s="12"/>
      <c r="R82" s="12"/>
      <c r="S82" s="12"/>
      <c r="T82" s="12"/>
    </row>
    <row r="83" spans="1:20" ht="11.25" customHeight="1">
      <c r="A83" s="11"/>
      <c r="B83" s="11"/>
      <c r="C83" s="20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9"/>
      <c r="T83" s="19"/>
    </row>
    <row r="84" spans="1:20" ht="11.25" customHeight="1">
      <c r="A84" s="11"/>
      <c r="B84" s="11"/>
      <c r="C84" s="20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9"/>
      <c r="T84" s="19"/>
    </row>
    <row r="85" spans="1:20" ht="11.25" customHeight="1">
      <c r="A85" s="11"/>
      <c r="B85" s="11"/>
      <c r="C85" s="20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9"/>
      <c r="T85" s="19"/>
    </row>
    <row r="86" spans="1:20" ht="11.25" customHeight="1">
      <c r="A86" s="11"/>
      <c r="B86" s="11"/>
      <c r="C86" s="20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9"/>
      <c r="T86" s="19"/>
    </row>
    <row r="87" spans="1:20" ht="11.25" customHeight="1">
      <c r="A87" s="11"/>
      <c r="B87" s="11"/>
      <c r="C87" s="20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9"/>
      <c r="T87" s="19"/>
    </row>
    <row r="88" spans="1:20" ht="11.25" customHeight="1">
      <c r="A88" s="11"/>
      <c r="B88" s="11"/>
      <c r="C88" s="20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9"/>
      <c r="T88" s="19"/>
    </row>
    <row r="89" spans="1:20" ht="11.25" customHeight="1">
      <c r="A89" s="11"/>
      <c r="B89" s="11"/>
      <c r="C89" s="20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9"/>
      <c r="T89" s="19"/>
    </row>
    <row r="90" spans="1:20" ht="11.25" customHeight="1">
      <c r="A90" s="11"/>
      <c r="B90" s="11"/>
      <c r="C90" s="20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9"/>
      <c r="T90" s="19"/>
    </row>
    <row r="91" spans="1:20" ht="11.25" customHeight="1">
      <c r="A91" s="11"/>
      <c r="B91" s="11"/>
      <c r="C91" s="20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9"/>
      <c r="T91" s="19"/>
    </row>
    <row r="92" spans="1:20" ht="11.25" customHeight="1">
      <c r="A92" s="11"/>
      <c r="B92" s="11"/>
      <c r="C92" s="20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9"/>
      <c r="T92" s="19"/>
    </row>
    <row r="93" spans="1:20" ht="11.25" customHeight="1">
      <c r="A93" s="11"/>
      <c r="B93" s="11"/>
      <c r="C93" s="20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9"/>
      <c r="T93" s="19"/>
    </row>
    <row r="94" spans="1:20" ht="11.25" customHeight="1">
      <c r="A94" s="11"/>
      <c r="B94" s="11"/>
      <c r="C94" s="20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9"/>
      <c r="T94" s="19"/>
    </row>
    <row r="95" spans="1:20" ht="11.25" customHeight="1">
      <c r="A95" s="11"/>
      <c r="B95" s="11"/>
      <c r="C95" s="20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ht="11.25" customHeight="1">
      <c r="A96" s="11"/>
      <c r="B96" s="11"/>
      <c r="C96" s="20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ht="11.25" customHeight="1">
      <c r="A97" s="11"/>
      <c r="B97" s="11"/>
      <c r="C97" s="20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ht="11.25" customHeight="1">
      <c r="A98" s="11"/>
      <c r="B98" s="11"/>
      <c r="C98" s="20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ht="11.25" customHeight="1">
      <c r="A99" s="11"/>
      <c r="B99" s="11"/>
      <c r="C99" s="20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ht="11.25" customHeight="1">
      <c r="A100" s="11"/>
      <c r="B100" s="11"/>
      <c r="C100" s="20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ht="11.25" customHeight="1">
      <c r="A101" s="11"/>
      <c r="B101" s="11"/>
      <c r="C101" s="20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ht="11.25" customHeight="1">
      <c r="A102" s="11"/>
      <c r="B102" s="11"/>
      <c r="C102" s="20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ht="11.25" customHeight="1">
      <c r="A103" s="11"/>
      <c r="B103" s="11"/>
      <c r="C103" s="20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ht="11.25" customHeight="1">
      <c r="A104" s="11"/>
      <c r="B104" s="11"/>
      <c r="C104" s="20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ht="11.25" customHeight="1">
      <c r="A105" s="11"/>
      <c r="B105" s="11"/>
      <c r="C105" s="20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ht="11.25" customHeight="1">
      <c r="A106" s="11"/>
      <c r="B106" s="11"/>
      <c r="C106" s="20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ht="11.25" customHeight="1">
      <c r="A107" s="11"/>
      <c r="B107" s="11"/>
      <c r="C107" s="20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ht="11.25" customHeight="1">
      <c r="A108" s="11"/>
      <c r="B108" s="11"/>
      <c r="C108" s="20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ht="11.25" customHeight="1">
      <c r="A109" s="11"/>
      <c r="B109" s="11"/>
      <c r="C109" s="20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ht="11.25" customHeight="1">
      <c r="A110" s="11"/>
      <c r="B110" s="11"/>
      <c r="C110" s="20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ht="11.25" customHeight="1">
      <c r="A111" s="11"/>
      <c r="B111" s="11"/>
      <c r="C111" s="20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ht="11.25" customHeight="1">
      <c r="A112" s="11"/>
      <c r="B112" s="11"/>
      <c r="C112" s="2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ht="11.25" customHeight="1">
      <c r="A113" s="11"/>
      <c r="B113" s="11"/>
      <c r="C113" s="2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ht="11.25" customHeight="1">
      <c r="A114" s="11"/>
      <c r="B114" s="11"/>
      <c r="C114" s="2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ht="11.25" customHeight="1">
      <c r="A115" s="11"/>
      <c r="B115" s="11"/>
      <c r="C115" s="20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ht="11.25" customHeight="1">
      <c r="A116" s="11"/>
      <c r="B116" s="11"/>
      <c r="C116" s="2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ht="11.25" customHeight="1">
      <c r="A117" s="11"/>
      <c r="B117" s="11"/>
      <c r="C117" s="2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ht="11.25" customHeight="1">
      <c r="A118" s="11"/>
      <c r="B118" s="11"/>
      <c r="C118" s="20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ht="11.25" customHeight="1">
      <c r="A119" s="11"/>
      <c r="B119" s="11"/>
      <c r="C119" s="20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ht="11.25" customHeight="1">
      <c r="A120" s="11"/>
      <c r="B120" s="11"/>
      <c r="C120" s="20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ht="11.25" customHeight="1">
      <c r="A121" s="11"/>
      <c r="B121" s="11"/>
      <c r="C121" s="20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ht="11.25" customHeight="1">
      <c r="A122" s="11"/>
      <c r="B122" s="11"/>
      <c r="C122" s="20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ht="11.25" customHeight="1">
      <c r="A123" s="11"/>
      <c r="B123" s="11"/>
      <c r="C123" s="20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ht="11.25" customHeight="1">
      <c r="A124" s="11"/>
      <c r="B124" s="11"/>
      <c r="C124" s="20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ht="11.25" customHeight="1">
      <c r="A125" s="11"/>
      <c r="B125" s="11"/>
      <c r="C125" s="20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ht="11.25" customHeight="1">
      <c r="A126" s="11"/>
      <c r="B126" s="11"/>
      <c r="C126" s="20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ht="11.25" customHeight="1">
      <c r="A127" s="11"/>
      <c r="B127" s="11"/>
      <c r="C127" s="20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ht="11.25" customHeight="1">
      <c r="A128" s="11"/>
      <c r="B128" s="11"/>
      <c r="C128" s="20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11.25" customHeight="1">
      <c r="A129" s="11"/>
      <c r="B129" s="11"/>
      <c r="C129" s="20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11.25" customHeight="1">
      <c r="A130" s="11"/>
      <c r="B130" s="11"/>
      <c r="C130" s="20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11.25" customHeight="1">
      <c r="A131" s="11"/>
      <c r="B131" s="11"/>
      <c r="C131" s="20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11.25" customHeight="1">
      <c r="A132" s="11"/>
      <c r="B132" s="11"/>
      <c r="C132" s="20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11.25" customHeight="1">
      <c r="A133" s="11"/>
      <c r="B133" s="11"/>
      <c r="C133" s="20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11.25" customHeight="1">
      <c r="A134" s="11"/>
      <c r="B134" s="11"/>
      <c r="C134" s="20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11.25" customHeight="1">
      <c r="A135" s="11"/>
      <c r="B135" s="11"/>
      <c r="C135" s="20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11.25" customHeight="1">
      <c r="A136" s="11"/>
      <c r="B136" s="11"/>
      <c r="C136" s="20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11.25" customHeight="1">
      <c r="A137" s="11"/>
      <c r="B137" s="11"/>
      <c r="C137" s="20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11.25" customHeight="1">
      <c r="A138" s="11"/>
      <c r="B138" s="11"/>
      <c r="C138" s="20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ht="11.25" customHeight="1">
      <c r="A139" s="11"/>
      <c r="B139" s="11"/>
      <c r="C139" s="20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ht="11.25" customHeight="1">
      <c r="A140" s="11"/>
      <c r="B140" s="11"/>
      <c r="C140" s="20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11.25" customHeight="1">
      <c r="A141" s="11"/>
      <c r="B141" s="11"/>
      <c r="C141" s="20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11.25" customHeight="1">
      <c r="A142" s="11"/>
      <c r="B142" s="11"/>
      <c r="C142" s="20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11.25" customHeight="1">
      <c r="A143" s="11"/>
      <c r="B143" s="11"/>
      <c r="C143" s="20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11.25" customHeight="1">
      <c r="A144" s="11"/>
      <c r="B144" s="11"/>
      <c r="C144" s="20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11.25" customHeight="1">
      <c r="A145" s="11"/>
      <c r="B145" s="11"/>
      <c r="C145" s="20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12" customHeight="1">
      <c r="A146" s="11"/>
      <c r="B146" s="11"/>
      <c r="C146" s="20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12" customHeight="1">
      <c r="A147" s="11"/>
      <c r="B147" s="11"/>
      <c r="C147" s="20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12" customHeight="1">
      <c r="A148" s="11"/>
      <c r="B148" s="11"/>
      <c r="C148" s="20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12" customHeight="1">
      <c r="A149" s="11"/>
      <c r="B149" s="11"/>
      <c r="C149" s="20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12" customHeight="1">
      <c r="A150" s="11"/>
      <c r="B150" s="11"/>
      <c r="C150" s="20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ht="12" customHeight="1">
      <c r="A151" s="11"/>
      <c r="B151" s="11"/>
      <c r="C151" s="20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12" customHeight="1">
      <c r="A152" s="11"/>
      <c r="B152" s="11"/>
      <c r="C152" s="20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12" customHeight="1">
      <c r="A153" s="11"/>
      <c r="B153" s="11"/>
      <c r="C153" s="20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12" customHeight="1">
      <c r="A154" s="11"/>
      <c r="B154" s="11"/>
      <c r="C154" s="20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12" customHeight="1">
      <c r="A155" s="11"/>
      <c r="B155" s="11"/>
      <c r="C155" s="20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12" customHeight="1">
      <c r="A156" s="11"/>
      <c r="B156" s="11"/>
      <c r="C156" s="20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ht="12" customHeight="1">
      <c r="A157" s="11"/>
      <c r="B157" s="11"/>
      <c r="C157" s="20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ht="12" customHeight="1">
      <c r="A158" s="11"/>
      <c r="B158" s="11"/>
      <c r="C158" s="20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12" customHeight="1">
      <c r="A159" s="11"/>
      <c r="B159" s="11"/>
      <c r="C159" s="20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 ht="12" customHeight="1">
      <c r="A160" s="11"/>
      <c r="B160" s="11"/>
      <c r="C160" s="20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12" customHeight="1">
      <c r="A161" s="11"/>
      <c r="B161" s="11"/>
      <c r="C161" s="20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12" customHeight="1">
      <c r="A162" s="11"/>
      <c r="B162" s="11"/>
      <c r="C162" s="20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12" customHeight="1">
      <c r="A163" s="11"/>
      <c r="B163" s="11"/>
      <c r="C163" s="20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12" customHeight="1">
      <c r="A164" s="11"/>
      <c r="B164" s="11"/>
      <c r="C164" s="20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12" customHeight="1">
      <c r="A165" s="11"/>
      <c r="B165" s="11"/>
      <c r="C165" s="20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12" customHeight="1">
      <c r="A166" s="11"/>
      <c r="B166" s="11"/>
      <c r="C166" s="20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12" customHeight="1">
      <c r="A167" s="11"/>
      <c r="B167" s="11"/>
      <c r="C167" s="20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12" customHeight="1">
      <c r="A168" s="11"/>
      <c r="B168" s="11"/>
      <c r="C168" s="20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12" customHeight="1">
      <c r="A169" s="11"/>
      <c r="B169" s="11"/>
      <c r="C169" s="20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12" customHeight="1">
      <c r="A170" s="11"/>
      <c r="B170" s="11"/>
      <c r="C170" s="20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12" customHeight="1">
      <c r="A171" s="11"/>
      <c r="B171" s="11"/>
      <c r="C171" s="20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2" customHeight="1">
      <c r="A172" s="11"/>
      <c r="B172" s="11"/>
      <c r="C172" s="20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2" customHeight="1">
      <c r="A173" s="11"/>
      <c r="B173" s="11"/>
      <c r="C173" s="20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2" customHeight="1">
      <c r="A174" s="11"/>
      <c r="B174" s="11"/>
      <c r="C174" s="20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12" customHeight="1">
      <c r="A175" s="11"/>
      <c r="B175" s="11"/>
      <c r="C175" s="20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12" customHeight="1">
      <c r="A176" s="11"/>
      <c r="B176" s="11"/>
      <c r="C176" s="20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2" customHeight="1">
      <c r="A177" s="11"/>
      <c r="B177" s="11"/>
      <c r="C177" s="20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12" customHeight="1">
      <c r="A178" s="11"/>
      <c r="B178" s="11"/>
      <c r="C178" s="20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2" customHeight="1">
      <c r="A179" s="11"/>
      <c r="B179" s="11"/>
      <c r="C179" s="20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12" customHeight="1">
      <c r="A180" s="11"/>
      <c r="B180" s="11"/>
      <c r="C180" s="20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12" customHeight="1">
      <c r="A181" s="11"/>
      <c r="B181" s="11"/>
      <c r="C181" s="20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12" customHeight="1">
      <c r="A182" s="11"/>
      <c r="B182" s="11"/>
      <c r="C182" s="20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2" customHeight="1">
      <c r="A183" s="11"/>
      <c r="B183" s="11"/>
      <c r="C183" s="20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2" customHeight="1">
      <c r="A184" s="11"/>
      <c r="B184" s="11"/>
      <c r="C184" s="20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2" customHeight="1">
      <c r="A185" s="11"/>
      <c r="B185" s="11"/>
      <c r="C185" s="20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2" customHeight="1">
      <c r="A186" s="11"/>
      <c r="B186" s="11"/>
      <c r="C186" s="20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12" customHeight="1">
      <c r="A187" s="11"/>
      <c r="B187" s="11"/>
      <c r="C187" s="20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2" customHeight="1">
      <c r="A188" s="11"/>
      <c r="B188" s="11"/>
      <c r="C188" s="20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12" customHeight="1">
      <c r="A189" s="11"/>
      <c r="B189" s="11"/>
      <c r="C189" s="20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12" customHeight="1">
      <c r="A190" s="11"/>
      <c r="B190" s="11"/>
      <c r="C190" s="20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2" customHeight="1">
      <c r="A191" s="11"/>
      <c r="B191" s="11"/>
      <c r="C191" s="20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2" customHeight="1">
      <c r="A192" s="11"/>
      <c r="B192" s="11"/>
      <c r="C192" s="20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12" customHeight="1">
      <c r="A193" s="11"/>
      <c r="B193" s="11"/>
      <c r="C193" s="20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2" customHeight="1">
      <c r="A194" s="11"/>
      <c r="B194" s="11"/>
      <c r="C194" s="20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12" customHeight="1">
      <c r="A195" s="11"/>
      <c r="B195" s="11"/>
      <c r="C195" s="20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12" customHeight="1">
      <c r="A196" s="11"/>
      <c r="B196" s="11"/>
      <c r="C196" s="20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12" customHeight="1">
      <c r="A197" s="11"/>
      <c r="B197" s="11"/>
      <c r="C197" s="20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12" customHeight="1">
      <c r="A198" s="11"/>
      <c r="B198" s="11"/>
      <c r="C198" s="20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12" customHeight="1">
      <c r="A199" s="11"/>
      <c r="B199" s="11"/>
      <c r="C199" s="20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12" customHeight="1">
      <c r="A200" s="11"/>
      <c r="B200" s="11"/>
      <c r="C200" s="20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12" customHeight="1">
      <c r="A201" s="11"/>
      <c r="B201" s="11"/>
      <c r="C201" s="20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12" customHeight="1">
      <c r="A202" s="11"/>
      <c r="B202" s="11"/>
      <c r="C202" s="20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12" customHeight="1">
      <c r="A203" s="11"/>
      <c r="B203" s="11"/>
      <c r="C203" s="20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12" customHeight="1">
      <c r="A204" s="11"/>
      <c r="B204" s="11"/>
      <c r="C204" s="20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12" customHeight="1">
      <c r="A205" s="11"/>
      <c r="B205" s="11"/>
      <c r="C205" s="20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12" customHeight="1">
      <c r="A206" s="11"/>
      <c r="B206" s="11"/>
      <c r="C206" s="20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12" customHeight="1">
      <c r="A207" s="11"/>
      <c r="B207" s="11"/>
      <c r="C207" s="20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12" customHeight="1">
      <c r="A208" s="11"/>
      <c r="B208" s="11"/>
      <c r="C208" s="20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12" customHeight="1">
      <c r="A209" s="11"/>
      <c r="B209" s="11"/>
      <c r="C209" s="20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ht="12" customHeight="1">
      <c r="A210" s="11"/>
      <c r="B210" s="11"/>
      <c r="C210" s="20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12" customHeight="1">
      <c r="A211" s="11"/>
      <c r="B211" s="11"/>
      <c r="C211" s="20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12" customHeight="1">
      <c r="A212" s="11"/>
      <c r="B212" s="11"/>
      <c r="C212" s="20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12" customHeight="1">
      <c r="A213" s="11"/>
      <c r="B213" s="11"/>
      <c r="C213" s="20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12" customHeight="1">
      <c r="A214" s="11"/>
      <c r="B214" s="11"/>
      <c r="C214" s="20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12" customHeight="1">
      <c r="A215" s="11"/>
      <c r="B215" s="11"/>
      <c r="C215" s="20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12" customHeight="1">
      <c r="A216" s="11"/>
      <c r="B216" s="11"/>
      <c r="C216" s="20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12" customHeight="1">
      <c r="A217" s="11"/>
      <c r="B217" s="11"/>
      <c r="C217" s="20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ht="12" customHeight="1">
      <c r="A218" s="11"/>
      <c r="B218" s="11"/>
      <c r="C218" s="20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12" customHeight="1">
      <c r="A219" s="11"/>
      <c r="B219" s="11"/>
      <c r="C219" s="20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ht="12" customHeight="1">
      <c r="A220" s="11"/>
      <c r="B220" s="11"/>
      <c r="C220" s="20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12" customHeight="1">
      <c r="A221" s="11"/>
      <c r="B221" s="11"/>
      <c r="C221" s="20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12" customHeight="1">
      <c r="A222" s="11"/>
      <c r="B222" s="11"/>
      <c r="C222" s="20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12" customHeight="1">
      <c r="A223" s="11"/>
      <c r="B223" s="11"/>
      <c r="C223" s="20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12" customHeight="1">
      <c r="A224" s="11"/>
      <c r="B224" s="11"/>
      <c r="C224" s="20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12" customHeight="1">
      <c r="A225" s="11"/>
      <c r="B225" s="11"/>
      <c r="C225" s="20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12" customHeight="1">
      <c r="A226" s="11"/>
      <c r="B226" s="11"/>
      <c r="C226" s="20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12" customHeight="1">
      <c r="A227" s="11"/>
      <c r="B227" s="11"/>
      <c r="C227" s="20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12" customHeight="1">
      <c r="A228" s="11"/>
      <c r="B228" s="11"/>
      <c r="C228" s="20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12" customHeight="1">
      <c r="A229" s="11"/>
      <c r="B229" s="11"/>
      <c r="C229" s="20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12" customHeight="1">
      <c r="A230" s="11"/>
      <c r="B230" s="11"/>
      <c r="C230" s="20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20" ht="12" customHeight="1">
      <c r="A231" s="11"/>
      <c r="B231" s="11"/>
      <c r="C231" s="20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1:20" ht="12" customHeight="1">
      <c r="A232" s="11"/>
      <c r="B232" s="11"/>
      <c r="C232" s="20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1:20" ht="12" customHeight="1">
      <c r="A233" s="11"/>
      <c r="B233" s="11"/>
      <c r="C233" s="14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:20" ht="12" customHeight="1">
      <c r="A234" s="11"/>
      <c r="B234" s="11"/>
      <c r="C234" s="14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:20" ht="12" customHeight="1">
      <c r="A235" s="11"/>
      <c r="B235" s="11"/>
      <c r="C235" s="14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1:20" ht="12" customHeight="1">
      <c r="A236" s="11"/>
      <c r="B236" s="11"/>
      <c r="C236" s="14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1:20" ht="12" customHeight="1">
      <c r="A237" s="11"/>
      <c r="B237" s="11"/>
      <c r="C237" s="14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1:20" ht="12" customHeight="1">
      <c r="A238" s="11"/>
      <c r="B238" s="11"/>
      <c r="C238" s="14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1:20" ht="12" customHeight="1">
      <c r="A239" s="11"/>
      <c r="B239" s="11"/>
      <c r="C239" s="14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1:20" ht="12" customHeight="1">
      <c r="A240" s="11"/>
      <c r="B240" s="11"/>
      <c r="C240" s="14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1:20" ht="12" customHeight="1">
      <c r="A241" s="11"/>
      <c r="B241" s="11"/>
      <c r="C241" s="14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1:20" ht="12" customHeight="1">
      <c r="A242" s="11"/>
      <c r="B242" s="11"/>
      <c r="C242" s="14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1:20" ht="12" customHeight="1">
      <c r="A243" s="11"/>
      <c r="B243" s="11"/>
      <c r="C243" s="14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1:20" ht="12" customHeight="1">
      <c r="A244" s="11"/>
      <c r="B244" s="11"/>
      <c r="C244" s="14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1:20" ht="12" customHeight="1">
      <c r="A245" s="11"/>
      <c r="B245" s="11"/>
      <c r="C245" s="14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1:20" ht="12" customHeight="1">
      <c r="A246" s="11"/>
      <c r="B246" s="11"/>
      <c r="C246" s="14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</row>
    <row r="247" spans="1:20" ht="12" customHeight="1">
      <c r="A247" s="11"/>
      <c r="B247" s="11"/>
      <c r="C247" s="14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</row>
    <row r="248" spans="1:20" ht="12" customHeight="1">
      <c r="A248" s="11"/>
      <c r="B248" s="11"/>
      <c r="C248" s="14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</row>
    <row r="249" spans="1:20" ht="12" customHeight="1">
      <c r="A249" s="11"/>
      <c r="B249" s="11"/>
      <c r="C249" s="14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</row>
    <row r="250" spans="1:20" ht="12" customHeight="1">
      <c r="A250" s="11"/>
      <c r="B250" s="11"/>
      <c r="C250" s="14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</row>
    <row r="251" spans="1:20" ht="12" customHeight="1">
      <c r="A251" s="11"/>
      <c r="B251" s="11"/>
      <c r="C251" s="14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</row>
    <row r="252" spans="1:20" ht="12" customHeight="1">
      <c r="A252" s="11"/>
      <c r="B252" s="11"/>
      <c r="C252" s="14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</row>
    <row r="253" spans="1:20" ht="12" customHeight="1">
      <c r="A253" s="11"/>
      <c r="B253" s="11"/>
      <c r="C253" s="14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</row>
    <row r="254" spans="1:20" ht="12" customHeight="1">
      <c r="A254" s="11"/>
      <c r="B254" s="11"/>
      <c r="C254" s="14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</row>
    <row r="255" spans="1:20" ht="12" customHeight="1">
      <c r="A255" s="11"/>
      <c r="B255" s="11"/>
      <c r="C255" s="14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</row>
    <row r="256" spans="1:20" ht="12" customHeight="1">
      <c r="A256" s="11"/>
      <c r="B256" s="11"/>
      <c r="C256" s="14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</row>
    <row r="257" spans="1:20" ht="12" customHeight="1">
      <c r="A257" s="11"/>
      <c r="B257" s="11"/>
      <c r="C257" s="14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</row>
    <row r="258" spans="1:20" ht="12" customHeight="1">
      <c r="A258" s="11"/>
      <c r="B258" s="11"/>
      <c r="C258" s="14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</row>
    <row r="259" spans="1:20" ht="12" customHeight="1">
      <c r="A259" s="11"/>
      <c r="B259" s="11"/>
      <c r="C259" s="14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</row>
    <row r="260" spans="1:20" ht="12" customHeight="1">
      <c r="A260" s="11"/>
      <c r="B260" s="11"/>
      <c r="C260" s="14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</row>
    <row r="261" spans="1:20" ht="12" customHeight="1">
      <c r="A261" s="11"/>
      <c r="B261" s="11"/>
      <c r="C261" s="14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</row>
    <row r="262" spans="1:20" ht="12" customHeight="1">
      <c r="A262" s="11"/>
      <c r="B262" s="11"/>
      <c r="C262" s="14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</row>
    <row r="263" spans="1:20" ht="12" customHeight="1">
      <c r="A263" s="11"/>
      <c r="B263" s="11"/>
      <c r="C263" s="14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</row>
    <row r="264" spans="1:20" ht="12" customHeight="1">
      <c r="A264" s="11"/>
      <c r="B264" s="11"/>
      <c r="C264" s="14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</row>
    <row r="265" spans="1:20" ht="12" customHeight="1">
      <c r="A265" s="11"/>
      <c r="B265" s="11"/>
      <c r="C265" s="14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</row>
    <row r="266" spans="1:20" ht="12" customHeight="1">
      <c r="A266" s="11"/>
      <c r="B266" s="11"/>
      <c r="C266" s="14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</row>
    <row r="267" spans="1:20" ht="12" customHeight="1">
      <c r="A267" s="11"/>
      <c r="B267" s="11"/>
      <c r="C267" s="14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</row>
    <row r="268" spans="1:20" ht="12" customHeight="1">
      <c r="A268" s="11"/>
      <c r="B268" s="11"/>
      <c r="C268" s="14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</row>
    <row r="269" spans="1:20" ht="12" customHeight="1">
      <c r="A269" s="11"/>
      <c r="B269" s="11"/>
      <c r="C269" s="14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</row>
    <row r="270" spans="1:20" ht="12" customHeight="1">
      <c r="A270" s="11"/>
      <c r="B270" s="11"/>
      <c r="C270" s="14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</row>
    <row r="271" spans="1:20" ht="12" customHeight="1">
      <c r="A271" s="11"/>
      <c r="B271" s="11"/>
      <c r="C271" s="14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</row>
    <row r="272" spans="1:20" ht="12" customHeight="1">
      <c r="A272" s="11"/>
      <c r="B272" s="11"/>
      <c r="C272" s="14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</row>
    <row r="273" spans="1:20" ht="12" customHeight="1">
      <c r="A273" s="11"/>
      <c r="B273" s="11"/>
      <c r="C273" s="14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</row>
    <row r="274" spans="1:20" ht="12" customHeight="1">
      <c r="A274" s="11"/>
      <c r="B274" s="11"/>
      <c r="C274" s="14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</row>
    <row r="275" spans="1:20" ht="12" customHeight="1">
      <c r="A275" s="11"/>
      <c r="B275" s="11"/>
      <c r="C275" s="14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</row>
    <row r="276" spans="1:20" ht="12" customHeight="1">
      <c r="A276" s="11"/>
      <c r="B276" s="11"/>
      <c r="C276" s="14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</row>
    <row r="277" spans="1:20" ht="12" customHeight="1">
      <c r="A277" s="11"/>
      <c r="B277" s="11"/>
      <c r="C277" s="14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</row>
    <row r="278" spans="1:20" ht="12" customHeight="1">
      <c r="A278" s="11"/>
      <c r="B278" s="11"/>
      <c r="C278" s="14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</row>
    <row r="279" spans="1:20" ht="12" customHeight="1">
      <c r="A279" s="11"/>
      <c r="B279" s="11"/>
      <c r="C279" s="14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</row>
    <row r="280" spans="1:20" ht="12" customHeight="1">
      <c r="A280" s="11"/>
      <c r="B280" s="11"/>
      <c r="C280" s="14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</row>
    <row r="281" spans="1:20" ht="12" customHeight="1">
      <c r="A281" s="11"/>
      <c r="B281" s="11"/>
      <c r="C281" s="14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</row>
    <row r="282" ht="12" customHeight="1">
      <c r="A282" s="11"/>
    </row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</sheetData>
  <sheetProtection/>
  <mergeCells count="48">
    <mergeCell ref="AJ12:AJ13"/>
    <mergeCell ref="AK12:AK13"/>
    <mergeCell ref="G13:H13"/>
    <mergeCell ref="I13:J13"/>
    <mergeCell ref="K13:L13"/>
    <mergeCell ref="M13:N13"/>
    <mergeCell ref="AG12:AG13"/>
    <mergeCell ref="AH12:AH13"/>
    <mergeCell ref="X12:X13"/>
    <mergeCell ref="Y12:Y13"/>
    <mergeCell ref="C73:S73"/>
    <mergeCell ref="C75:N75"/>
    <mergeCell ref="C76:N76"/>
    <mergeCell ref="AI12:AI13"/>
    <mergeCell ref="AA12:AA13"/>
    <mergeCell ref="AB12:AB13"/>
    <mergeCell ref="AC12:AC13"/>
    <mergeCell ref="AD12:AD13"/>
    <mergeCell ref="AE12:AE13"/>
    <mergeCell ref="AF12:AF13"/>
    <mergeCell ref="Z12:Z13"/>
    <mergeCell ref="S12:S13"/>
    <mergeCell ref="T12:T13"/>
    <mergeCell ref="U12:U13"/>
    <mergeCell ref="V12:V13"/>
    <mergeCell ref="W12:W13"/>
    <mergeCell ref="P13:Q13"/>
    <mergeCell ref="L5:T5"/>
    <mergeCell ref="N6:T6"/>
    <mergeCell ref="A7:M7"/>
    <mergeCell ref="N7:T7"/>
    <mergeCell ref="A8:M8"/>
    <mergeCell ref="E12:E13"/>
    <mergeCell ref="F12:F13"/>
    <mergeCell ref="G12:N12"/>
    <mergeCell ref="O12:R12"/>
    <mergeCell ref="A12:A13"/>
    <mergeCell ref="B12:B13"/>
    <mergeCell ref="C12:C13"/>
    <mergeCell ref="D12:D13"/>
    <mergeCell ref="N2:T2"/>
    <mergeCell ref="N3:T3"/>
    <mergeCell ref="A4:M4"/>
    <mergeCell ref="N4:T4"/>
    <mergeCell ref="N8:T8"/>
    <mergeCell ref="N9:T9"/>
    <mergeCell ref="A10:M10"/>
    <mergeCell ref="N10:T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82"/>
  <sheetViews>
    <sheetView zoomScalePageLayoutView="0" workbookViewId="0" topLeftCell="E10">
      <selection activeCell="T38" sqref="T38"/>
    </sheetView>
  </sheetViews>
  <sheetFormatPr defaultColWidth="9.140625" defaultRowHeight="12.75"/>
  <cols>
    <col min="1" max="1" width="28.28125" style="1" customWidth="1"/>
    <col min="2" max="2" width="5.28125" style="1" customWidth="1"/>
    <col min="3" max="3" width="6.00390625" style="4" customWidth="1"/>
    <col min="4" max="4" width="9.57421875" style="0" customWidth="1"/>
    <col min="5" max="5" width="8.7109375" style="0" customWidth="1"/>
    <col min="6" max="6" width="10.57421875" style="0" customWidth="1"/>
    <col min="7" max="7" width="3.7109375" style="0" customWidth="1"/>
    <col min="8" max="8" width="10.00390625" style="0" customWidth="1"/>
    <col min="9" max="9" width="7.8515625" style="0" customWidth="1"/>
    <col min="10" max="10" width="8.7109375" style="0" customWidth="1"/>
    <col min="11" max="11" width="4.421875" style="0" customWidth="1"/>
    <col min="12" max="12" width="8.57421875" style="0" customWidth="1"/>
    <col min="13" max="13" width="4.140625" style="0" customWidth="1"/>
    <col min="14" max="15" width="8.28125" style="0" customWidth="1"/>
    <col min="16" max="16" width="4.140625" style="0" customWidth="1"/>
    <col min="17" max="17" width="8.421875" style="0" customWidth="1"/>
    <col min="18" max="18" width="7.00390625" style="0" customWidth="1"/>
    <col min="19" max="19" width="11.8515625" style="0" customWidth="1"/>
    <col min="20" max="20" width="13.28125" style="0" customWidth="1"/>
    <col min="21" max="21" width="7.57421875" style="0" customWidth="1"/>
  </cols>
  <sheetData>
    <row r="1" spans="8:18" ht="1.5" customHeight="1"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29" s="1" customFormat="1" ht="15.75" customHeight="1">
      <c r="A2" s="16" t="s">
        <v>96</v>
      </c>
      <c r="B2" s="39"/>
      <c r="C2" s="42"/>
      <c r="D2" s="39"/>
      <c r="E2" s="39"/>
      <c r="F2" s="39"/>
      <c r="G2" s="39"/>
      <c r="H2" s="45"/>
      <c r="I2" s="45"/>
      <c r="J2" s="45"/>
      <c r="K2" s="45"/>
      <c r="L2" s="16"/>
      <c r="M2" s="16"/>
      <c r="N2" s="225" t="s">
        <v>0</v>
      </c>
      <c r="O2" s="225"/>
      <c r="P2" s="225"/>
      <c r="Q2" s="225"/>
      <c r="R2" s="225"/>
      <c r="S2" s="225"/>
      <c r="T2" s="225"/>
      <c r="Z2" s="16"/>
      <c r="AA2" s="39"/>
      <c r="AB2" s="44"/>
      <c r="AC2" s="43"/>
    </row>
    <row r="3" spans="1:29" s="1" customFormat="1" ht="21" customHeight="1">
      <c r="A3" s="90" t="s">
        <v>97</v>
      </c>
      <c r="B3" s="90"/>
      <c r="C3" s="90"/>
      <c r="D3" s="90"/>
      <c r="E3" s="90"/>
      <c r="F3" s="90"/>
      <c r="G3" s="90"/>
      <c r="H3" s="62"/>
      <c r="I3" s="62"/>
      <c r="J3" s="62"/>
      <c r="K3" s="62"/>
      <c r="L3" s="62"/>
      <c r="M3" s="62"/>
      <c r="N3" s="223" t="s">
        <v>119</v>
      </c>
      <c r="O3" s="223"/>
      <c r="P3" s="223"/>
      <c r="Q3" s="223"/>
      <c r="R3" s="223"/>
      <c r="S3" s="223"/>
      <c r="T3" s="223"/>
      <c r="Z3" s="39"/>
      <c r="AA3" s="39"/>
      <c r="AB3" s="43"/>
      <c r="AC3" s="43"/>
    </row>
    <row r="4" spans="1:29" s="1" customFormat="1" ht="24" customHeight="1">
      <c r="A4" s="224" t="s">
        <v>112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6" t="s">
        <v>48</v>
      </c>
      <c r="O4" s="226"/>
      <c r="P4" s="226"/>
      <c r="Q4" s="226"/>
      <c r="R4" s="226"/>
      <c r="S4" s="226"/>
      <c r="T4" s="226"/>
      <c r="Z4" s="45"/>
      <c r="AA4" s="45"/>
      <c r="AB4" s="45"/>
      <c r="AC4" s="53"/>
    </row>
    <row r="5" spans="1:29" s="1" customFormat="1" ht="20.25" customHeight="1">
      <c r="A5" s="1" t="s">
        <v>98</v>
      </c>
      <c r="L5" s="226" t="s">
        <v>122</v>
      </c>
      <c r="M5" s="226"/>
      <c r="N5" s="226"/>
      <c r="O5" s="226"/>
      <c r="P5" s="226"/>
      <c r="Q5" s="226"/>
      <c r="R5" s="226"/>
      <c r="S5" s="226"/>
      <c r="T5" s="226"/>
      <c r="Z5" s="45"/>
      <c r="AA5" s="45"/>
      <c r="AB5" s="45"/>
      <c r="AC5" s="53"/>
    </row>
    <row r="6" spans="1:29" s="1" customFormat="1" ht="15.75" customHeight="1">
      <c r="A6" s="15"/>
      <c r="B6" s="15"/>
      <c r="C6" s="42"/>
      <c r="D6" s="39"/>
      <c r="E6" s="39"/>
      <c r="F6" s="39"/>
      <c r="G6" s="39"/>
      <c r="H6" s="59"/>
      <c r="I6" s="59"/>
      <c r="J6" s="59"/>
      <c r="K6" s="60"/>
      <c r="L6" s="45"/>
      <c r="M6" s="45"/>
      <c r="N6" s="226" t="s">
        <v>109</v>
      </c>
      <c r="O6" s="226"/>
      <c r="P6" s="226"/>
      <c r="Q6" s="226"/>
      <c r="R6" s="226"/>
      <c r="S6" s="226"/>
      <c r="T6" s="226"/>
      <c r="Z6" s="45"/>
      <c r="AA6" s="45"/>
      <c r="AB6" s="45"/>
      <c r="AC6" s="45"/>
    </row>
    <row r="7" spans="1:29" s="1" customFormat="1" ht="15.75" customHeight="1">
      <c r="A7" s="232" t="s">
        <v>94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26" t="s">
        <v>110</v>
      </c>
      <c r="O7" s="226"/>
      <c r="P7" s="226"/>
      <c r="Q7" s="226"/>
      <c r="R7" s="226"/>
      <c r="S7" s="226"/>
      <c r="T7" s="226"/>
      <c r="Z7" s="45"/>
      <c r="AA7" s="45"/>
      <c r="AB7" s="45"/>
      <c r="AC7" s="45"/>
    </row>
    <row r="8" spans="1:29" s="1" customFormat="1" ht="15.75" customHeight="1">
      <c r="A8" s="232" t="s">
        <v>93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6" t="s">
        <v>105</v>
      </c>
      <c r="O8" s="226"/>
      <c r="P8" s="226"/>
      <c r="Q8" s="226"/>
      <c r="R8" s="226"/>
      <c r="S8" s="226"/>
      <c r="T8" s="226"/>
      <c r="Z8" s="45"/>
      <c r="AA8" s="45"/>
      <c r="AB8" s="45"/>
      <c r="AC8" s="45"/>
    </row>
    <row r="9" spans="1:29" s="1" customFormat="1" ht="15.7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223" t="s">
        <v>121</v>
      </c>
      <c r="O9" s="223"/>
      <c r="P9" s="223"/>
      <c r="Q9" s="223"/>
      <c r="R9" s="223"/>
      <c r="S9" s="223"/>
      <c r="T9" s="223"/>
      <c r="Z9" s="39"/>
      <c r="AA9" s="42"/>
      <c r="AB9" s="39"/>
      <c r="AC9" s="39"/>
    </row>
    <row r="10" spans="1:29" s="1" customFormat="1" ht="15.75" customHeight="1">
      <c r="A10" s="229" t="s">
        <v>124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3" t="s">
        <v>17</v>
      </c>
      <c r="O10" s="223"/>
      <c r="P10" s="223"/>
      <c r="Q10" s="223"/>
      <c r="R10" s="223"/>
      <c r="S10" s="223"/>
      <c r="T10" s="223"/>
      <c r="Z10" s="39"/>
      <c r="AA10" s="42"/>
      <c r="AB10" s="39"/>
      <c r="AC10" s="39"/>
    </row>
    <row r="11" spans="1:29" s="1" customFormat="1" ht="15.7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42"/>
      <c r="O11" s="42"/>
      <c r="P11" s="42"/>
      <c r="Q11" s="42"/>
      <c r="R11" s="42"/>
      <c r="S11" s="39"/>
      <c r="T11" s="42"/>
      <c r="Z11" s="39"/>
      <c r="AA11" s="42"/>
      <c r="AB11" s="39"/>
      <c r="AC11" s="39"/>
    </row>
    <row r="12" spans="1:37" s="1" customFormat="1" ht="16.5" customHeight="1">
      <c r="A12" s="227" t="s">
        <v>32</v>
      </c>
      <c r="B12" s="233" t="s">
        <v>18</v>
      </c>
      <c r="C12" s="233" t="s">
        <v>29</v>
      </c>
      <c r="D12" s="233" t="s">
        <v>28</v>
      </c>
      <c r="E12" s="233" t="s">
        <v>40</v>
      </c>
      <c r="F12" s="233" t="s">
        <v>41</v>
      </c>
      <c r="G12" s="236" t="s">
        <v>37</v>
      </c>
      <c r="H12" s="237"/>
      <c r="I12" s="237"/>
      <c r="J12" s="237"/>
      <c r="K12" s="237"/>
      <c r="L12" s="237"/>
      <c r="M12" s="237"/>
      <c r="N12" s="238"/>
      <c r="O12" s="236" t="s">
        <v>43</v>
      </c>
      <c r="P12" s="237"/>
      <c r="Q12" s="237"/>
      <c r="R12" s="238"/>
      <c r="S12" s="227" t="s">
        <v>30</v>
      </c>
      <c r="T12" s="227" t="s">
        <v>31</v>
      </c>
      <c r="U12" s="235"/>
      <c r="V12" s="222"/>
      <c r="W12" s="222"/>
      <c r="X12" s="222"/>
      <c r="Y12" s="222"/>
      <c r="Z12" s="222"/>
      <c r="AA12" s="223"/>
      <c r="AB12" s="223"/>
      <c r="AC12" s="223"/>
      <c r="AD12" s="222"/>
      <c r="AE12" s="222"/>
      <c r="AF12" s="222"/>
      <c r="AG12" s="222"/>
      <c r="AH12" s="222"/>
      <c r="AI12" s="222"/>
      <c r="AJ12" s="222"/>
      <c r="AK12" s="222"/>
    </row>
    <row r="13" spans="1:37" s="2" customFormat="1" ht="117.75" customHeight="1">
      <c r="A13" s="228"/>
      <c r="B13" s="234"/>
      <c r="C13" s="234"/>
      <c r="D13" s="234"/>
      <c r="E13" s="234"/>
      <c r="F13" s="234"/>
      <c r="G13" s="230" t="s">
        <v>38</v>
      </c>
      <c r="H13" s="231"/>
      <c r="I13" s="230" t="s">
        <v>111</v>
      </c>
      <c r="J13" s="231"/>
      <c r="K13" s="230" t="s">
        <v>42</v>
      </c>
      <c r="L13" s="231"/>
      <c r="M13" s="240" t="s">
        <v>44</v>
      </c>
      <c r="N13" s="221"/>
      <c r="O13" s="18" t="s">
        <v>45</v>
      </c>
      <c r="P13" s="230" t="s">
        <v>46</v>
      </c>
      <c r="Q13" s="231"/>
      <c r="R13" s="18" t="s">
        <v>47</v>
      </c>
      <c r="S13" s="228"/>
      <c r="T13" s="228"/>
      <c r="U13" s="235"/>
      <c r="V13" s="222"/>
      <c r="W13" s="222"/>
      <c r="X13" s="222"/>
      <c r="Y13" s="222"/>
      <c r="Z13" s="222"/>
      <c r="AA13" s="223"/>
      <c r="AB13" s="223"/>
      <c r="AC13" s="223"/>
      <c r="AD13" s="222"/>
      <c r="AE13" s="222"/>
      <c r="AF13" s="222"/>
      <c r="AG13" s="222"/>
      <c r="AH13" s="222"/>
      <c r="AI13" s="222"/>
      <c r="AJ13" s="222"/>
      <c r="AK13" s="222"/>
    </row>
    <row r="14" spans="1:20" s="2" customFormat="1" ht="16.5" customHeight="1">
      <c r="A14" s="17"/>
      <c r="B14" s="77"/>
      <c r="C14" s="17"/>
      <c r="D14" s="17"/>
      <c r="E14" s="17"/>
      <c r="F14" s="17"/>
      <c r="G14" s="18" t="s">
        <v>21</v>
      </c>
      <c r="H14" s="18" t="s">
        <v>39</v>
      </c>
      <c r="I14" s="18" t="s">
        <v>21</v>
      </c>
      <c r="J14" s="18" t="s">
        <v>39</v>
      </c>
      <c r="K14" s="18" t="s">
        <v>21</v>
      </c>
      <c r="L14" s="63" t="s">
        <v>39</v>
      </c>
      <c r="M14" s="63" t="s">
        <v>21</v>
      </c>
      <c r="N14" s="63" t="s">
        <v>22</v>
      </c>
      <c r="O14" s="63" t="s">
        <v>39</v>
      </c>
      <c r="P14" s="18" t="s">
        <v>21</v>
      </c>
      <c r="Q14" s="63" t="s">
        <v>39</v>
      </c>
      <c r="R14" s="63" t="s">
        <v>39</v>
      </c>
      <c r="S14" s="63" t="s">
        <v>39</v>
      </c>
      <c r="T14" s="63" t="s">
        <v>39</v>
      </c>
    </row>
    <row r="15" spans="1:20" ht="12.75" customHeight="1">
      <c r="A15" s="21" t="s">
        <v>16</v>
      </c>
      <c r="B15" s="21" t="s">
        <v>1</v>
      </c>
      <c r="C15" s="21" t="s">
        <v>23</v>
      </c>
      <c r="D15" s="21" t="s">
        <v>2</v>
      </c>
      <c r="E15" s="21" t="s">
        <v>20</v>
      </c>
      <c r="F15" s="21" t="s">
        <v>24</v>
      </c>
      <c r="G15" s="21" t="s">
        <v>25</v>
      </c>
      <c r="H15" s="21" t="s">
        <v>3</v>
      </c>
      <c r="I15" s="21" t="s">
        <v>26</v>
      </c>
      <c r="J15" s="21" t="s">
        <v>4</v>
      </c>
      <c r="K15" s="21" t="s">
        <v>5</v>
      </c>
      <c r="L15" s="21" t="s">
        <v>27</v>
      </c>
      <c r="M15" s="21" t="s">
        <v>19</v>
      </c>
      <c r="N15" s="21" t="s">
        <v>82</v>
      </c>
      <c r="O15" s="21" t="s">
        <v>83</v>
      </c>
      <c r="P15" s="21" t="s">
        <v>84</v>
      </c>
      <c r="Q15" s="21" t="s">
        <v>85</v>
      </c>
      <c r="R15" s="21" t="s">
        <v>86</v>
      </c>
      <c r="S15" s="54" t="s">
        <v>87</v>
      </c>
      <c r="T15" s="22" t="s">
        <v>88</v>
      </c>
    </row>
    <row r="16" spans="1:20" ht="30" customHeight="1">
      <c r="A16" s="108" t="s">
        <v>50</v>
      </c>
      <c r="B16" s="5"/>
      <c r="C16" s="75"/>
      <c r="D16" s="31"/>
      <c r="E16" s="31"/>
      <c r="F16" s="31"/>
      <c r="G16" s="31"/>
      <c r="H16" s="31"/>
      <c r="I16" s="31"/>
      <c r="J16" s="31"/>
      <c r="K16" s="76"/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15.75" customHeight="1">
      <c r="A17" s="29" t="s">
        <v>114</v>
      </c>
      <c r="B17" s="54" t="s">
        <v>83</v>
      </c>
      <c r="C17" s="24">
        <v>1</v>
      </c>
      <c r="D17" s="50">
        <v>2082</v>
      </c>
      <c r="E17" s="116">
        <f>D17*25%</f>
        <v>520.5</v>
      </c>
      <c r="F17" s="116">
        <f>(D17+E17)*C17</f>
        <v>2602.5</v>
      </c>
      <c r="G17" s="26">
        <v>30</v>
      </c>
      <c r="H17" s="67">
        <f>F17*G17/100</f>
        <v>780.75</v>
      </c>
      <c r="I17" s="130">
        <v>20</v>
      </c>
      <c r="J17" s="67">
        <f>F17*I17/100</f>
        <v>520.5</v>
      </c>
      <c r="K17" s="26">
        <v>50</v>
      </c>
      <c r="L17" s="67">
        <f>F17*K17%</f>
        <v>1301.25</v>
      </c>
      <c r="M17" s="48"/>
      <c r="N17" s="48"/>
      <c r="O17" s="48"/>
      <c r="P17" s="48"/>
      <c r="Q17" s="48"/>
      <c r="R17" s="48"/>
      <c r="S17" s="28">
        <f aca="true" t="shared" si="0" ref="S17:S27">F17+H17+J17+L17+N17+O17+Q17+R17</f>
        <v>5205</v>
      </c>
      <c r="T17" s="28">
        <f>S17*4</f>
        <v>20820</v>
      </c>
    </row>
    <row r="18" spans="1:20" ht="15.75" customHeight="1">
      <c r="A18" s="23" t="s">
        <v>60</v>
      </c>
      <c r="B18" s="56" t="s">
        <v>89</v>
      </c>
      <c r="C18" s="70">
        <v>1</v>
      </c>
      <c r="D18" s="71">
        <f>ROUND($D$17*0.95,0)</f>
        <v>1978</v>
      </c>
      <c r="E18" s="116">
        <f>D18*25%</f>
        <v>494.5</v>
      </c>
      <c r="F18" s="116">
        <f>(D18+E18)*C18</f>
        <v>2472.5</v>
      </c>
      <c r="G18" s="72">
        <v>30</v>
      </c>
      <c r="H18" s="67">
        <f aca="true" t="shared" si="1" ref="H18:H27">F18*G18/100</f>
        <v>741.75</v>
      </c>
      <c r="I18" s="131">
        <v>20</v>
      </c>
      <c r="J18" s="67">
        <f aca="true" t="shared" si="2" ref="J18:J27">F18*I18/100</f>
        <v>494.5</v>
      </c>
      <c r="K18" s="73"/>
      <c r="L18" s="48"/>
      <c r="M18" s="74"/>
      <c r="N18" s="121"/>
      <c r="O18" s="74"/>
      <c r="P18" s="74"/>
      <c r="Q18" s="74"/>
      <c r="R18" s="74"/>
      <c r="S18" s="28">
        <f t="shared" si="0"/>
        <v>3708.75</v>
      </c>
      <c r="T18" s="28">
        <f aca="true" t="shared" si="3" ref="T18:T27">S18*4</f>
        <v>14835</v>
      </c>
    </row>
    <row r="19" spans="1:20" ht="15.75" customHeight="1">
      <c r="A19" s="46" t="s">
        <v>61</v>
      </c>
      <c r="B19" s="64" t="s">
        <v>89</v>
      </c>
      <c r="C19" s="30">
        <v>1</v>
      </c>
      <c r="D19" s="71">
        <f>ROUND($D$17*0.95,0)</f>
        <v>1978</v>
      </c>
      <c r="E19" s="116">
        <f>D19*25%</f>
        <v>494.5</v>
      </c>
      <c r="F19" s="116">
        <f aca="true" t="shared" si="4" ref="F19:F27">(D19+E19)*C19</f>
        <v>2472.5</v>
      </c>
      <c r="G19" s="25">
        <v>30</v>
      </c>
      <c r="H19" s="67">
        <f t="shared" si="1"/>
        <v>741.75</v>
      </c>
      <c r="I19" s="130">
        <v>20</v>
      </c>
      <c r="J19" s="67">
        <f t="shared" si="2"/>
        <v>494.5</v>
      </c>
      <c r="K19" s="26"/>
      <c r="L19" s="48"/>
      <c r="M19" s="31"/>
      <c r="N19" s="28"/>
      <c r="O19" s="31"/>
      <c r="P19" s="31"/>
      <c r="Q19" s="31"/>
      <c r="R19" s="31"/>
      <c r="S19" s="28">
        <f t="shared" si="0"/>
        <v>3708.75</v>
      </c>
      <c r="T19" s="28">
        <f t="shared" si="3"/>
        <v>14835</v>
      </c>
    </row>
    <row r="20" spans="1:20" ht="15.75" customHeight="1">
      <c r="A20" s="46" t="s">
        <v>116</v>
      </c>
      <c r="B20" s="56" t="s">
        <v>90</v>
      </c>
      <c r="C20" s="30">
        <v>1</v>
      </c>
      <c r="D20" s="71">
        <f>ROUND($D$17*0.9,0)</f>
        <v>1874</v>
      </c>
      <c r="E20" s="116"/>
      <c r="F20" s="116">
        <f t="shared" si="4"/>
        <v>1874</v>
      </c>
      <c r="G20" s="25"/>
      <c r="H20" s="67"/>
      <c r="I20" s="67"/>
      <c r="J20" s="67"/>
      <c r="K20" s="26">
        <v>25</v>
      </c>
      <c r="L20" s="67">
        <f>F20*K20%</f>
        <v>468.5</v>
      </c>
      <c r="M20" s="31"/>
      <c r="N20" s="31"/>
      <c r="O20" s="31"/>
      <c r="P20" s="31"/>
      <c r="Q20" s="31"/>
      <c r="R20" s="31"/>
      <c r="S20" s="28">
        <f t="shared" si="0"/>
        <v>2342.5</v>
      </c>
      <c r="T20" s="28">
        <f t="shared" si="3"/>
        <v>9370</v>
      </c>
    </row>
    <row r="21" spans="1:20" ht="15.75" customHeight="1">
      <c r="A21" s="46" t="s">
        <v>51</v>
      </c>
      <c r="B21" s="56" t="s">
        <v>90</v>
      </c>
      <c r="C21" s="30">
        <v>1</v>
      </c>
      <c r="D21" s="71">
        <f>ROUND($D$17*0.9,0)</f>
        <v>1874</v>
      </c>
      <c r="E21" s="116"/>
      <c r="F21" s="116">
        <f t="shared" si="4"/>
        <v>1874</v>
      </c>
      <c r="G21" s="25"/>
      <c r="H21" s="67"/>
      <c r="I21" s="67"/>
      <c r="J21" s="67"/>
      <c r="K21" s="26">
        <v>25</v>
      </c>
      <c r="L21" s="67">
        <f>F21*K21%</f>
        <v>468.5</v>
      </c>
      <c r="M21" s="31"/>
      <c r="N21" s="31"/>
      <c r="O21" s="31"/>
      <c r="P21" s="31"/>
      <c r="Q21" s="31"/>
      <c r="R21" s="31"/>
      <c r="S21" s="28">
        <f t="shared" si="0"/>
        <v>2342.5</v>
      </c>
      <c r="T21" s="28">
        <f t="shared" si="3"/>
        <v>9370</v>
      </c>
    </row>
    <row r="22" spans="1:20" ht="15.75" customHeight="1">
      <c r="A22" s="29" t="s">
        <v>49</v>
      </c>
      <c r="B22" s="56" t="s">
        <v>5</v>
      </c>
      <c r="C22" s="30">
        <v>1</v>
      </c>
      <c r="D22" s="50">
        <v>1590</v>
      </c>
      <c r="E22" s="116">
        <f aca="true" t="shared" si="5" ref="E22:E27">D22*25%</f>
        <v>397.5</v>
      </c>
      <c r="F22" s="116">
        <f t="shared" si="4"/>
        <v>1987.5</v>
      </c>
      <c r="G22" s="25">
        <v>30</v>
      </c>
      <c r="H22" s="67">
        <f t="shared" si="1"/>
        <v>596.25</v>
      </c>
      <c r="I22" s="122">
        <v>20</v>
      </c>
      <c r="J22" s="67">
        <f t="shared" si="2"/>
        <v>397.5</v>
      </c>
      <c r="K22" s="26"/>
      <c r="L22" s="31"/>
      <c r="M22" s="31"/>
      <c r="N22" s="31"/>
      <c r="O22" s="31"/>
      <c r="P22" s="31"/>
      <c r="Q22" s="31"/>
      <c r="R22" s="31"/>
      <c r="S22" s="28">
        <f t="shared" si="0"/>
        <v>2981.25</v>
      </c>
      <c r="T22" s="28">
        <f t="shared" si="3"/>
        <v>11925</v>
      </c>
    </row>
    <row r="23" spans="1:20" ht="15" customHeight="1">
      <c r="A23" s="23" t="s">
        <v>91</v>
      </c>
      <c r="B23" s="55" t="s">
        <v>4</v>
      </c>
      <c r="C23" s="30">
        <v>1</v>
      </c>
      <c r="D23" s="50">
        <v>1469</v>
      </c>
      <c r="E23" s="116">
        <f t="shared" si="5"/>
        <v>367.25</v>
      </c>
      <c r="F23" s="116">
        <f t="shared" si="4"/>
        <v>1836.25</v>
      </c>
      <c r="G23" s="25">
        <v>10</v>
      </c>
      <c r="H23" s="67">
        <f t="shared" si="1"/>
        <v>183.625</v>
      </c>
      <c r="I23" s="122">
        <v>20</v>
      </c>
      <c r="J23" s="67">
        <f t="shared" si="2"/>
        <v>367.25</v>
      </c>
      <c r="K23" s="26"/>
      <c r="L23" s="31"/>
      <c r="M23" s="31"/>
      <c r="N23" s="31"/>
      <c r="O23" s="31"/>
      <c r="P23" s="31"/>
      <c r="Q23" s="31"/>
      <c r="R23" s="31"/>
      <c r="S23" s="28">
        <f t="shared" si="0"/>
        <v>2387.125</v>
      </c>
      <c r="T23" s="28">
        <f t="shared" si="3"/>
        <v>9548.5</v>
      </c>
    </row>
    <row r="24" spans="1:20" ht="15">
      <c r="A24" s="29" t="s">
        <v>53</v>
      </c>
      <c r="B24" s="54" t="s">
        <v>4</v>
      </c>
      <c r="C24" s="57">
        <v>0.5</v>
      </c>
      <c r="D24" s="50">
        <v>1469</v>
      </c>
      <c r="E24" s="116">
        <f t="shared" si="5"/>
        <v>367.25</v>
      </c>
      <c r="F24" s="116">
        <f t="shared" si="4"/>
        <v>918.125</v>
      </c>
      <c r="G24" s="25">
        <v>10</v>
      </c>
      <c r="H24" s="67">
        <f t="shared" si="1"/>
        <v>91.8125</v>
      </c>
      <c r="I24" s="122">
        <v>20</v>
      </c>
      <c r="J24" s="67">
        <f t="shared" si="2"/>
        <v>183.625</v>
      </c>
      <c r="K24" s="26"/>
      <c r="L24" s="31"/>
      <c r="M24" s="31"/>
      <c r="N24" s="31"/>
      <c r="O24" s="31"/>
      <c r="P24" s="31"/>
      <c r="Q24" s="31"/>
      <c r="R24" s="31"/>
      <c r="S24" s="28">
        <f t="shared" si="0"/>
        <v>1193.5625</v>
      </c>
      <c r="T24" s="28">
        <f t="shared" si="3"/>
        <v>4774.25</v>
      </c>
    </row>
    <row r="25" spans="1:20" ht="15" customHeight="1">
      <c r="A25" s="39" t="s">
        <v>69</v>
      </c>
      <c r="B25" s="54" t="s">
        <v>5</v>
      </c>
      <c r="C25" s="30">
        <v>1</v>
      </c>
      <c r="D25" s="50">
        <v>1590</v>
      </c>
      <c r="E25" s="116">
        <f t="shared" si="5"/>
        <v>397.5</v>
      </c>
      <c r="F25" s="116">
        <f t="shared" si="4"/>
        <v>1987.5</v>
      </c>
      <c r="G25" s="25">
        <v>10</v>
      </c>
      <c r="H25" s="67">
        <f t="shared" si="1"/>
        <v>198.75</v>
      </c>
      <c r="I25" s="122">
        <v>20</v>
      </c>
      <c r="J25" s="67">
        <f t="shared" si="2"/>
        <v>397.5</v>
      </c>
      <c r="K25" s="26"/>
      <c r="L25" s="31"/>
      <c r="M25" s="31"/>
      <c r="N25" s="31"/>
      <c r="O25" s="31"/>
      <c r="P25" s="31"/>
      <c r="Q25" s="31"/>
      <c r="R25" s="31"/>
      <c r="S25" s="28">
        <f t="shared" si="0"/>
        <v>2583.75</v>
      </c>
      <c r="T25" s="28">
        <f t="shared" si="3"/>
        <v>10335</v>
      </c>
    </row>
    <row r="26" spans="1:20" ht="15">
      <c r="A26" s="29" t="s">
        <v>52</v>
      </c>
      <c r="B26" s="92" t="s">
        <v>4</v>
      </c>
      <c r="C26" s="30">
        <v>0.5</v>
      </c>
      <c r="D26" s="50">
        <v>1469</v>
      </c>
      <c r="E26" s="116">
        <f t="shared" si="5"/>
        <v>367.25</v>
      </c>
      <c r="F26" s="116">
        <f t="shared" si="4"/>
        <v>918.125</v>
      </c>
      <c r="G26" s="25">
        <v>10</v>
      </c>
      <c r="H26" s="67">
        <f t="shared" si="1"/>
        <v>91.8125</v>
      </c>
      <c r="I26" s="122">
        <v>20</v>
      </c>
      <c r="J26" s="67">
        <f t="shared" si="2"/>
        <v>183.625</v>
      </c>
      <c r="K26" s="26"/>
      <c r="L26" s="31"/>
      <c r="M26" s="31"/>
      <c r="N26" s="31"/>
      <c r="O26" s="31"/>
      <c r="P26" s="31"/>
      <c r="Q26" s="31"/>
      <c r="R26" s="31"/>
      <c r="S26" s="28">
        <f t="shared" si="0"/>
        <v>1193.5625</v>
      </c>
      <c r="T26" s="28">
        <f t="shared" si="3"/>
        <v>4774.25</v>
      </c>
    </row>
    <row r="27" spans="1:20" ht="15">
      <c r="A27" s="29" t="s">
        <v>92</v>
      </c>
      <c r="B27" s="92" t="s">
        <v>4</v>
      </c>
      <c r="C27" s="30">
        <v>1</v>
      </c>
      <c r="D27" s="50">
        <v>1469</v>
      </c>
      <c r="E27" s="116">
        <f t="shared" si="5"/>
        <v>367.25</v>
      </c>
      <c r="F27" s="116">
        <f t="shared" si="4"/>
        <v>1836.25</v>
      </c>
      <c r="G27" s="25">
        <v>30</v>
      </c>
      <c r="H27" s="67">
        <f t="shared" si="1"/>
        <v>550.875</v>
      </c>
      <c r="I27" s="122">
        <v>20</v>
      </c>
      <c r="J27" s="67">
        <f t="shared" si="2"/>
        <v>367.25</v>
      </c>
      <c r="K27" s="26"/>
      <c r="L27" s="31"/>
      <c r="M27" s="31"/>
      <c r="N27" s="31"/>
      <c r="O27" s="31"/>
      <c r="P27" s="31"/>
      <c r="Q27" s="31"/>
      <c r="R27" s="31"/>
      <c r="S27" s="28">
        <f t="shared" si="0"/>
        <v>2754.375</v>
      </c>
      <c r="T27" s="28">
        <f t="shared" si="3"/>
        <v>11017.5</v>
      </c>
    </row>
    <row r="28" spans="1:20" s="3" customFormat="1" ht="15.75" customHeight="1">
      <c r="A28" s="102" t="s">
        <v>73</v>
      </c>
      <c r="B28" s="103"/>
      <c r="C28" s="132">
        <f>C17+C18+C19+C22+C23+C24+C25+C26+C27</f>
        <v>8</v>
      </c>
      <c r="D28" s="132">
        <f>D17+D18+D19+D22+D23+D24+D25+D26+D27</f>
        <v>15094</v>
      </c>
      <c r="E28" s="132">
        <f>E17+E18+E19+E22+E23+E24+E25+E26+E27</f>
        <v>3773.5</v>
      </c>
      <c r="F28" s="132">
        <f>F17+F18+F19+F22+F23+F24+F25+F26+F27</f>
        <v>17031.25</v>
      </c>
      <c r="G28" s="132"/>
      <c r="H28" s="132">
        <f aca="true" t="shared" si="6" ref="H28:T28">H17+H18+H19+H22+H23+H24+H25+H26+H27</f>
        <v>3977.375</v>
      </c>
      <c r="I28" s="132">
        <f t="shared" si="6"/>
        <v>180</v>
      </c>
      <c r="J28" s="132">
        <f t="shared" si="6"/>
        <v>3406.25</v>
      </c>
      <c r="K28" s="132">
        <f t="shared" si="6"/>
        <v>50</v>
      </c>
      <c r="L28" s="132">
        <f t="shared" si="6"/>
        <v>1301.25</v>
      </c>
      <c r="M28" s="132">
        <f t="shared" si="6"/>
        <v>0</v>
      </c>
      <c r="N28" s="132">
        <f t="shared" si="6"/>
        <v>0</v>
      </c>
      <c r="O28" s="132">
        <f t="shared" si="6"/>
        <v>0</v>
      </c>
      <c r="P28" s="132">
        <f t="shared" si="6"/>
        <v>0</v>
      </c>
      <c r="Q28" s="132">
        <f t="shared" si="6"/>
        <v>0</v>
      </c>
      <c r="R28" s="132">
        <f t="shared" si="6"/>
        <v>0</v>
      </c>
      <c r="S28" s="132">
        <f t="shared" si="6"/>
        <v>25716.125</v>
      </c>
      <c r="T28" s="132">
        <f t="shared" si="6"/>
        <v>102864.5</v>
      </c>
    </row>
    <row r="29" spans="1:20" s="3" customFormat="1" ht="15.75" customHeight="1">
      <c r="A29" s="99" t="s">
        <v>74</v>
      </c>
      <c r="B29" s="100"/>
      <c r="C29" s="133">
        <f>C28+C20+C21</f>
        <v>10</v>
      </c>
      <c r="D29" s="133">
        <f>D28+D20+D21</f>
        <v>18842</v>
      </c>
      <c r="E29" s="133">
        <f>E28+E20+E21</f>
        <v>3773.5</v>
      </c>
      <c r="F29" s="133">
        <f>F28+F20+F21</f>
        <v>20779.25</v>
      </c>
      <c r="G29" s="133"/>
      <c r="H29" s="133">
        <f aca="true" t="shared" si="7" ref="H29:T29">H28+H20+H21</f>
        <v>3977.375</v>
      </c>
      <c r="I29" s="133">
        <f t="shared" si="7"/>
        <v>180</v>
      </c>
      <c r="J29" s="133">
        <f t="shared" si="7"/>
        <v>3406.25</v>
      </c>
      <c r="K29" s="133">
        <f t="shared" si="7"/>
        <v>100</v>
      </c>
      <c r="L29" s="133">
        <f t="shared" si="7"/>
        <v>2238.25</v>
      </c>
      <c r="M29" s="133">
        <f t="shared" si="7"/>
        <v>0</v>
      </c>
      <c r="N29" s="133">
        <f t="shared" si="7"/>
        <v>0</v>
      </c>
      <c r="O29" s="133">
        <f t="shared" si="7"/>
        <v>0</v>
      </c>
      <c r="P29" s="133">
        <f t="shared" si="7"/>
        <v>0</v>
      </c>
      <c r="Q29" s="133">
        <f t="shared" si="7"/>
        <v>0</v>
      </c>
      <c r="R29" s="133">
        <f t="shared" si="7"/>
        <v>0</v>
      </c>
      <c r="S29" s="133">
        <f t="shared" si="7"/>
        <v>30401.125</v>
      </c>
      <c r="T29" s="133">
        <f t="shared" si="7"/>
        <v>121604.5</v>
      </c>
    </row>
    <row r="30" spans="1:20" ht="14.25" customHeight="1">
      <c r="A30" s="109" t="s">
        <v>6</v>
      </c>
      <c r="B30" s="52"/>
      <c r="C30" s="32"/>
      <c r="D30" s="50"/>
      <c r="E30" s="50"/>
      <c r="F30" s="50"/>
      <c r="G30" s="25"/>
      <c r="H30" s="28"/>
      <c r="I30" s="28"/>
      <c r="J30" s="28"/>
      <c r="K30" s="26"/>
      <c r="L30" s="31"/>
      <c r="M30" s="31"/>
      <c r="N30" s="31"/>
      <c r="O30" s="31"/>
      <c r="P30" s="31"/>
      <c r="Q30" s="31"/>
      <c r="R30" s="31"/>
      <c r="S30" s="28"/>
      <c r="T30" s="28"/>
    </row>
    <row r="31" spans="1:20" ht="15.75" customHeight="1">
      <c r="A31" s="29" t="s">
        <v>62</v>
      </c>
      <c r="B31" s="56" t="s">
        <v>20</v>
      </c>
      <c r="C31" s="32">
        <v>1</v>
      </c>
      <c r="D31" s="50">
        <v>1137</v>
      </c>
      <c r="E31" s="50"/>
      <c r="F31" s="116">
        <f aca="true" t="shared" si="8" ref="F31:F40">(D31+E31)*C31</f>
        <v>1137</v>
      </c>
      <c r="G31" s="25"/>
      <c r="H31" s="28"/>
      <c r="I31" s="28"/>
      <c r="J31" s="28"/>
      <c r="K31" s="26"/>
      <c r="L31" s="31"/>
      <c r="M31" s="31"/>
      <c r="N31" s="31"/>
      <c r="O31" s="31"/>
      <c r="P31" s="31"/>
      <c r="Q31" s="31"/>
      <c r="R31" s="31"/>
      <c r="S31" s="28">
        <f>F31+H31+J31+L31+N31+O31+Q31+R31</f>
        <v>1137</v>
      </c>
      <c r="T31" s="28">
        <f>S31*4</f>
        <v>4548</v>
      </c>
    </row>
    <row r="32" spans="1:20" ht="15.75" customHeight="1">
      <c r="A32" s="29" t="s">
        <v>7</v>
      </c>
      <c r="B32" s="56" t="s">
        <v>20</v>
      </c>
      <c r="C32" s="32">
        <v>1</v>
      </c>
      <c r="D32" s="50">
        <v>1137</v>
      </c>
      <c r="E32" s="50"/>
      <c r="F32" s="116">
        <f t="shared" si="8"/>
        <v>1137</v>
      </c>
      <c r="G32" s="25"/>
      <c r="H32" s="28"/>
      <c r="I32" s="28"/>
      <c r="J32" s="28"/>
      <c r="K32" s="26"/>
      <c r="L32" s="31"/>
      <c r="M32" s="31"/>
      <c r="N32" s="31"/>
      <c r="O32" s="31"/>
      <c r="P32" s="31"/>
      <c r="Q32" s="31"/>
      <c r="R32" s="31"/>
      <c r="S32" s="28">
        <f aca="true" t="shared" si="9" ref="S32:S40">F32+H32+J32+L32+N32+O32+Q32+R32</f>
        <v>1137</v>
      </c>
      <c r="T32" s="28">
        <f aca="true" t="shared" si="10" ref="T32:T40">S32*4</f>
        <v>4548</v>
      </c>
    </row>
    <row r="33" spans="1:20" ht="15.75" customHeight="1">
      <c r="A33" s="46" t="s">
        <v>101</v>
      </c>
      <c r="B33" s="55" t="s">
        <v>4</v>
      </c>
      <c r="C33" s="32">
        <v>2</v>
      </c>
      <c r="D33" s="50">
        <v>1469</v>
      </c>
      <c r="E33" s="50"/>
      <c r="F33" s="116">
        <f t="shared" si="8"/>
        <v>2938</v>
      </c>
      <c r="G33" s="25"/>
      <c r="H33" s="68"/>
      <c r="I33" s="68"/>
      <c r="J33" s="68"/>
      <c r="K33" s="26">
        <v>10</v>
      </c>
      <c r="L33" s="120">
        <f>F33*K33%</f>
        <v>293.8</v>
      </c>
      <c r="M33" s="31"/>
      <c r="N33" s="31"/>
      <c r="O33" s="31"/>
      <c r="P33" s="31"/>
      <c r="Q33" s="31"/>
      <c r="R33" s="31"/>
      <c r="S33" s="28">
        <f t="shared" si="9"/>
        <v>3231.8</v>
      </c>
      <c r="T33" s="28">
        <f t="shared" si="10"/>
        <v>12927.2</v>
      </c>
    </row>
    <row r="34" spans="1:20" ht="15.75" customHeight="1">
      <c r="A34" s="29" t="s">
        <v>54</v>
      </c>
      <c r="B34" s="55" t="s">
        <v>19</v>
      </c>
      <c r="C34" s="32">
        <v>1</v>
      </c>
      <c r="D34" s="50">
        <v>1832</v>
      </c>
      <c r="E34" s="116">
        <f>D34*0.15</f>
        <v>274.8</v>
      </c>
      <c r="F34" s="116">
        <f t="shared" si="8"/>
        <v>2106.8</v>
      </c>
      <c r="G34" s="25">
        <v>30</v>
      </c>
      <c r="H34" s="68">
        <f>F34*G34/100</f>
        <v>632.0400000000001</v>
      </c>
      <c r="I34" s="68"/>
      <c r="J34" s="68"/>
      <c r="K34" s="26"/>
      <c r="L34" s="31"/>
      <c r="M34" s="31"/>
      <c r="N34" s="31"/>
      <c r="O34" s="31"/>
      <c r="P34" s="31"/>
      <c r="Q34" s="31"/>
      <c r="R34" s="31"/>
      <c r="S34" s="28">
        <f t="shared" si="9"/>
        <v>2738.84</v>
      </c>
      <c r="T34" s="28">
        <f t="shared" si="10"/>
        <v>10955.36</v>
      </c>
    </row>
    <row r="35" spans="1:20" ht="15.75" customHeight="1">
      <c r="A35" s="29" t="s">
        <v>55</v>
      </c>
      <c r="B35" s="55" t="s">
        <v>26</v>
      </c>
      <c r="C35" s="32">
        <v>2</v>
      </c>
      <c r="D35" s="50">
        <v>1396</v>
      </c>
      <c r="E35" s="116">
        <f>D35*0.15</f>
        <v>209.4</v>
      </c>
      <c r="F35" s="116">
        <f t="shared" si="8"/>
        <v>3210.8</v>
      </c>
      <c r="G35" s="25">
        <v>30</v>
      </c>
      <c r="H35" s="68">
        <f>F35*G35/100</f>
        <v>963.24</v>
      </c>
      <c r="I35" s="68"/>
      <c r="J35" s="68"/>
      <c r="K35" s="26"/>
      <c r="L35" s="31"/>
      <c r="M35" s="31"/>
      <c r="N35" s="31"/>
      <c r="O35" s="31"/>
      <c r="P35" s="31">
        <v>10</v>
      </c>
      <c r="Q35" s="28">
        <f>F35*P35/100</f>
        <v>321.08</v>
      </c>
      <c r="R35" s="31"/>
      <c r="S35" s="28">
        <f t="shared" si="9"/>
        <v>4495.12</v>
      </c>
      <c r="T35" s="28">
        <f t="shared" si="10"/>
        <v>17980.48</v>
      </c>
    </row>
    <row r="36" spans="1:20" ht="15.75" customHeight="1">
      <c r="A36" s="29" t="s">
        <v>102</v>
      </c>
      <c r="B36" s="55" t="s">
        <v>26</v>
      </c>
      <c r="C36" s="32">
        <v>1</v>
      </c>
      <c r="D36" s="50">
        <v>1396</v>
      </c>
      <c r="E36" s="50"/>
      <c r="F36" s="116">
        <f t="shared" si="8"/>
        <v>1396</v>
      </c>
      <c r="G36" s="25">
        <v>30</v>
      </c>
      <c r="H36" s="68">
        <f>F36*G36/100</f>
        <v>418.8</v>
      </c>
      <c r="I36" s="68"/>
      <c r="J36" s="68"/>
      <c r="K36" s="26"/>
      <c r="L36" s="31"/>
      <c r="M36" s="31"/>
      <c r="N36" s="31"/>
      <c r="O36" s="31"/>
      <c r="P36" s="31"/>
      <c r="Q36" s="31"/>
      <c r="R36" s="31"/>
      <c r="S36" s="28">
        <f t="shared" si="9"/>
        <v>1814.8</v>
      </c>
      <c r="T36" s="28">
        <f t="shared" si="10"/>
        <v>7259.2</v>
      </c>
    </row>
    <row r="37" spans="1:20" ht="15.75" customHeight="1">
      <c r="A37" s="23" t="s">
        <v>103</v>
      </c>
      <c r="B37" s="54" t="s">
        <v>26</v>
      </c>
      <c r="C37" s="32">
        <v>1</v>
      </c>
      <c r="D37" s="50">
        <v>1396</v>
      </c>
      <c r="E37" s="50"/>
      <c r="F37" s="116">
        <f t="shared" si="8"/>
        <v>1396</v>
      </c>
      <c r="G37" s="25">
        <v>10</v>
      </c>
      <c r="H37" s="120">
        <f>F37*G37/100</f>
        <v>139.6</v>
      </c>
      <c r="I37" s="123">
        <v>50</v>
      </c>
      <c r="J37" s="129">
        <f>F37*I37/100</f>
        <v>698</v>
      </c>
      <c r="K37" s="26"/>
      <c r="L37" s="31"/>
      <c r="M37" s="31"/>
      <c r="N37" s="31"/>
      <c r="O37" s="31"/>
      <c r="P37" s="31"/>
      <c r="Q37" s="31"/>
      <c r="R37" s="31"/>
      <c r="S37" s="28">
        <f t="shared" si="9"/>
        <v>2233.6</v>
      </c>
      <c r="T37" s="28">
        <f t="shared" si="10"/>
        <v>8934.4</v>
      </c>
    </row>
    <row r="38" spans="1:20" ht="15.75" customHeight="1">
      <c r="A38" s="23" t="s">
        <v>104</v>
      </c>
      <c r="B38" s="54" t="s">
        <v>4</v>
      </c>
      <c r="C38" s="32">
        <v>1</v>
      </c>
      <c r="D38" s="50">
        <v>1469</v>
      </c>
      <c r="E38" s="50"/>
      <c r="F38" s="116">
        <f t="shared" si="8"/>
        <v>1469</v>
      </c>
      <c r="G38" s="25"/>
      <c r="H38" s="67"/>
      <c r="I38" s="67"/>
      <c r="J38" s="67"/>
      <c r="K38" s="26"/>
      <c r="L38" s="31"/>
      <c r="M38" s="31"/>
      <c r="N38" s="31"/>
      <c r="O38" s="31"/>
      <c r="P38" s="31"/>
      <c r="Q38" s="31"/>
      <c r="R38" s="31"/>
      <c r="S38" s="28">
        <f t="shared" si="9"/>
        <v>1469</v>
      </c>
      <c r="T38" s="28">
        <f t="shared" si="10"/>
        <v>5876</v>
      </c>
    </row>
    <row r="39" spans="1:20" ht="15.75" customHeight="1">
      <c r="A39" s="134" t="s">
        <v>8</v>
      </c>
      <c r="B39" s="135" t="s">
        <v>20</v>
      </c>
      <c r="C39" s="136">
        <v>0.5</v>
      </c>
      <c r="D39" s="137">
        <v>1108</v>
      </c>
      <c r="E39" s="137"/>
      <c r="F39" s="138">
        <f t="shared" si="8"/>
        <v>554</v>
      </c>
      <c r="G39" s="139"/>
      <c r="H39" s="140"/>
      <c r="I39" s="140"/>
      <c r="J39" s="140"/>
      <c r="K39" s="141"/>
      <c r="L39" s="142"/>
      <c r="M39" s="142"/>
      <c r="N39" s="142"/>
      <c r="O39" s="142"/>
      <c r="P39" s="142">
        <v>10</v>
      </c>
      <c r="Q39" s="143">
        <f>F39*P39/100</f>
        <v>55.4</v>
      </c>
      <c r="R39" s="142"/>
      <c r="S39" s="143">
        <f t="shared" si="9"/>
        <v>609.4</v>
      </c>
      <c r="T39" s="28">
        <f t="shared" si="10"/>
        <v>2437.6</v>
      </c>
    </row>
    <row r="40" spans="1:20" ht="16.5" customHeight="1">
      <c r="A40" s="29" t="s">
        <v>70</v>
      </c>
      <c r="B40" s="54" t="s">
        <v>24</v>
      </c>
      <c r="C40" s="32">
        <v>1</v>
      </c>
      <c r="D40" s="50">
        <v>1170</v>
      </c>
      <c r="E40" s="50"/>
      <c r="F40" s="116">
        <f t="shared" si="8"/>
        <v>1170</v>
      </c>
      <c r="G40" s="25"/>
      <c r="H40" s="68"/>
      <c r="I40" s="68"/>
      <c r="J40" s="68"/>
      <c r="K40" s="26"/>
      <c r="L40" s="31"/>
      <c r="M40" s="31"/>
      <c r="N40" s="31"/>
      <c r="O40" s="31"/>
      <c r="P40" s="31">
        <v>12</v>
      </c>
      <c r="Q40" s="28"/>
      <c r="R40" s="31"/>
      <c r="S40" s="28">
        <f t="shared" si="9"/>
        <v>1170</v>
      </c>
      <c r="T40" s="28">
        <f t="shared" si="10"/>
        <v>4680</v>
      </c>
    </row>
    <row r="41" spans="1:20" s="3" customFormat="1" ht="14.25" customHeight="1">
      <c r="A41" s="99" t="s">
        <v>75</v>
      </c>
      <c r="B41" s="104"/>
      <c r="C41" s="105">
        <f aca="true" t="shared" si="11" ref="C41:T41">SUM(C31:C40)</f>
        <v>11.5</v>
      </c>
      <c r="D41" s="105">
        <f t="shared" si="11"/>
        <v>13510</v>
      </c>
      <c r="E41" s="105">
        <f t="shared" si="11"/>
        <v>484.20000000000005</v>
      </c>
      <c r="F41" s="105">
        <f t="shared" si="11"/>
        <v>16514.6</v>
      </c>
      <c r="G41" s="105">
        <f t="shared" si="11"/>
        <v>100</v>
      </c>
      <c r="H41" s="105">
        <f t="shared" si="11"/>
        <v>2153.6800000000003</v>
      </c>
      <c r="I41" s="105">
        <f t="shared" si="11"/>
        <v>50</v>
      </c>
      <c r="J41" s="105">
        <f t="shared" si="11"/>
        <v>698</v>
      </c>
      <c r="K41" s="105">
        <f t="shared" si="11"/>
        <v>10</v>
      </c>
      <c r="L41" s="105">
        <f t="shared" si="11"/>
        <v>293.8</v>
      </c>
      <c r="M41" s="105">
        <f t="shared" si="11"/>
        <v>0</v>
      </c>
      <c r="N41" s="105">
        <f t="shared" si="11"/>
        <v>0</v>
      </c>
      <c r="O41" s="105">
        <f t="shared" si="11"/>
        <v>0</v>
      </c>
      <c r="P41" s="105">
        <f t="shared" si="11"/>
        <v>32</v>
      </c>
      <c r="Q41" s="105">
        <f t="shared" si="11"/>
        <v>376.47999999999996</v>
      </c>
      <c r="R41" s="105">
        <f t="shared" si="11"/>
        <v>0</v>
      </c>
      <c r="S41" s="105">
        <f t="shared" si="11"/>
        <v>20036.559999999998</v>
      </c>
      <c r="T41" s="105">
        <f t="shared" si="11"/>
        <v>80146.23999999999</v>
      </c>
    </row>
    <row r="42" spans="1:20" ht="15" customHeight="1">
      <c r="A42" s="109" t="s">
        <v>9</v>
      </c>
      <c r="B42" s="52"/>
      <c r="C42" s="32"/>
      <c r="D42" s="50"/>
      <c r="E42" s="50"/>
      <c r="F42" s="116"/>
      <c r="G42" s="25"/>
      <c r="H42" s="28"/>
      <c r="I42" s="28"/>
      <c r="J42" s="28"/>
      <c r="K42" s="26"/>
      <c r="L42" s="31"/>
      <c r="M42" s="31"/>
      <c r="N42" s="31"/>
      <c r="O42" s="31"/>
      <c r="P42" s="31"/>
      <c r="Q42" s="31"/>
      <c r="R42" s="31"/>
      <c r="S42" s="28"/>
      <c r="T42" s="28"/>
    </row>
    <row r="43" spans="1:20" ht="15" customHeight="1">
      <c r="A43" s="46" t="s">
        <v>59</v>
      </c>
      <c r="B43" s="56" t="s">
        <v>24</v>
      </c>
      <c r="C43" s="32">
        <v>10</v>
      </c>
      <c r="D43" s="50">
        <v>1170</v>
      </c>
      <c r="E43" s="116">
        <f>D43*25%</f>
        <v>292.5</v>
      </c>
      <c r="F43" s="116">
        <f>(D43+E43)*C43</f>
        <v>14625</v>
      </c>
      <c r="G43" s="25"/>
      <c r="H43" s="28"/>
      <c r="I43" s="28"/>
      <c r="J43" s="28"/>
      <c r="K43" s="26"/>
      <c r="L43" s="31"/>
      <c r="M43" s="31"/>
      <c r="N43" s="31"/>
      <c r="O43" s="119">
        <f>F43*0.18</f>
        <v>2632.5</v>
      </c>
      <c r="P43" s="31"/>
      <c r="Q43" s="31"/>
      <c r="R43" s="31"/>
      <c r="S43" s="28">
        <f>F43+H43+J43+L43+N43+O43+Q43+R43</f>
        <v>17257.5</v>
      </c>
      <c r="T43" s="28">
        <f>S43*4</f>
        <v>69030</v>
      </c>
    </row>
    <row r="44" spans="1:20" ht="15" customHeight="1">
      <c r="A44" s="29" t="s">
        <v>56</v>
      </c>
      <c r="B44" s="56" t="s">
        <v>1</v>
      </c>
      <c r="C44" s="32">
        <v>1</v>
      </c>
      <c r="D44" s="50">
        <v>1107</v>
      </c>
      <c r="E44" s="50"/>
      <c r="F44" s="116">
        <f aca="true" t="shared" si="12" ref="F44:F57">(D44+E44)*C44</f>
        <v>1107</v>
      </c>
      <c r="G44" s="25"/>
      <c r="H44" s="28"/>
      <c r="I44" s="28"/>
      <c r="J44" s="28"/>
      <c r="K44" s="26"/>
      <c r="L44" s="31"/>
      <c r="M44" s="31"/>
      <c r="N44" s="31"/>
      <c r="O44" s="31"/>
      <c r="P44" s="31"/>
      <c r="Q44" s="31"/>
      <c r="R44" s="31"/>
      <c r="S44" s="28">
        <f aca="true" t="shared" si="13" ref="S44:S57">F44+H44+J44+L44+N44+O44+Q44+R44</f>
        <v>1107</v>
      </c>
      <c r="T44" s="28">
        <f aca="true" t="shared" si="14" ref="T44:T57">S44*4</f>
        <v>4428</v>
      </c>
    </row>
    <row r="45" spans="1:20" ht="15" customHeight="1">
      <c r="A45" s="61" t="s">
        <v>71</v>
      </c>
      <c r="B45" s="56" t="s">
        <v>16</v>
      </c>
      <c r="C45" s="32">
        <v>1</v>
      </c>
      <c r="D45" s="50">
        <v>1102</v>
      </c>
      <c r="E45" s="50"/>
      <c r="F45" s="116">
        <f t="shared" si="12"/>
        <v>1102</v>
      </c>
      <c r="G45" s="25"/>
      <c r="H45" s="28"/>
      <c r="I45" s="28"/>
      <c r="J45" s="28"/>
      <c r="K45" s="26"/>
      <c r="L45" s="31"/>
      <c r="M45" s="31"/>
      <c r="N45" s="31"/>
      <c r="O45" s="31"/>
      <c r="P45" s="31"/>
      <c r="Q45" s="31"/>
      <c r="R45" s="31"/>
      <c r="S45" s="28">
        <f t="shared" si="13"/>
        <v>1102</v>
      </c>
      <c r="T45" s="28">
        <f t="shared" si="14"/>
        <v>4408</v>
      </c>
    </row>
    <row r="46" spans="1:20" ht="15" customHeight="1">
      <c r="A46" s="29" t="s">
        <v>64</v>
      </c>
      <c r="B46" s="56" t="s">
        <v>20</v>
      </c>
      <c r="C46" s="32">
        <v>2.5</v>
      </c>
      <c r="D46" s="50">
        <v>1137</v>
      </c>
      <c r="E46" s="50"/>
      <c r="F46" s="116">
        <f t="shared" si="12"/>
        <v>2842.5</v>
      </c>
      <c r="G46" s="25"/>
      <c r="H46" s="28"/>
      <c r="I46" s="28"/>
      <c r="J46" s="28"/>
      <c r="K46" s="26"/>
      <c r="L46" s="31"/>
      <c r="M46" s="31"/>
      <c r="N46" s="31"/>
      <c r="O46" s="31"/>
      <c r="P46" s="31">
        <v>12</v>
      </c>
      <c r="Q46" s="28"/>
      <c r="R46" s="31"/>
      <c r="S46" s="28">
        <f t="shared" si="13"/>
        <v>2842.5</v>
      </c>
      <c r="T46" s="28">
        <f t="shared" si="14"/>
        <v>11370</v>
      </c>
    </row>
    <row r="47" spans="1:20" ht="15" customHeight="1">
      <c r="A47" s="29" t="s">
        <v>57</v>
      </c>
      <c r="B47" s="56" t="s">
        <v>1</v>
      </c>
      <c r="C47" s="32">
        <v>2</v>
      </c>
      <c r="D47" s="50">
        <v>1107</v>
      </c>
      <c r="E47" s="50"/>
      <c r="F47" s="116">
        <f t="shared" si="12"/>
        <v>2214</v>
      </c>
      <c r="G47" s="25"/>
      <c r="H47" s="28"/>
      <c r="I47" s="28"/>
      <c r="J47" s="28"/>
      <c r="K47" s="26"/>
      <c r="L47" s="31"/>
      <c r="M47" s="31"/>
      <c r="N47" s="31"/>
      <c r="O47" s="31"/>
      <c r="P47" s="31">
        <v>12</v>
      </c>
      <c r="Q47" s="28"/>
      <c r="R47" s="31"/>
      <c r="S47" s="28">
        <f t="shared" si="13"/>
        <v>2214</v>
      </c>
      <c r="T47" s="28">
        <f t="shared" si="14"/>
        <v>8856</v>
      </c>
    </row>
    <row r="48" spans="1:20" ht="15" customHeight="1">
      <c r="A48" s="29" t="s">
        <v>14</v>
      </c>
      <c r="B48" s="56" t="s">
        <v>23</v>
      </c>
      <c r="C48" s="32">
        <v>1</v>
      </c>
      <c r="D48" s="50">
        <v>1117</v>
      </c>
      <c r="E48" s="50"/>
      <c r="F48" s="116">
        <f t="shared" si="12"/>
        <v>1117</v>
      </c>
      <c r="G48" s="25"/>
      <c r="H48" s="28"/>
      <c r="I48" s="119">
        <v>25</v>
      </c>
      <c r="J48" s="28">
        <f>F48*I48/100</f>
        <v>279.25</v>
      </c>
      <c r="K48" s="26"/>
      <c r="L48" s="31"/>
      <c r="M48" s="31"/>
      <c r="N48" s="31"/>
      <c r="O48" s="31"/>
      <c r="P48" s="31"/>
      <c r="Q48" s="31"/>
      <c r="R48" s="31"/>
      <c r="S48" s="28">
        <f t="shared" si="13"/>
        <v>1396.25</v>
      </c>
      <c r="T48" s="28">
        <f t="shared" si="14"/>
        <v>5585</v>
      </c>
    </row>
    <row r="49" spans="1:20" ht="15" customHeight="1">
      <c r="A49" s="23" t="s">
        <v>63</v>
      </c>
      <c r="B49" s="56" t="s">
        <v>20</v>
      </c>
      <c r="C49" s="32">
        <v>2</v>
      </c>
      <c r="D49" s="50">
        <v>1137</v>
      </c>
      <c r="E49" s="50"/>
      <c r="F49" s="116">
        <f t="shared" si="12"/>
        <v>2274</v>
      </c>
      <c r="G49" s="25"/>
      <c r="H49" s="28"/>
      <c r="I49" s="28"/>
      <c r="J49" s="28"/>
      <c r="K49" s="26"/>
      <c r="L49" s="31"/>
      <c r="M49" s="31"/>
      <c r="N49" s="31"/>
      <c r="O49" s="31"/>
      <c r="P49" s="31"/>
      <c r="Q49" s="31"/>
      <c r="R49" s="31"/>
      <c r="S49" s="28">
        <f t="shared" si="13"/>
        <v>2274</v>
      </c>
      <c r="T49" s="28">
        <f t="shared" si="14"/>
        <v>9096</v>
      </c>
    </row>
    <row r="50" spans="1:20" ht="15.75" customHeight="1">
      <c r="A50" s="29" t="s">
        <v>10</v>
      </c>
      <c r="B50" s="54" t="s">
        <v>23</v>
      </c>
      <c r="C50" s="32">
        <v>1</v>
      </c>
      <c r="D50" s="50">
        <v>1117</v>
      </c>
      <c r="E50" s="50"/>
      <c r="F50" s="116">
        <f t="shared" si="12"/>
        <v>1117</v>
      </c>
      <c r="G50" s="25"/>
      <c r="H50" s="68"/>
      <c r="I50" s="68"/>
      <c r="J50" s="68"/>
      <c r="K50" s="26"/>
      <c r="L50" s="31"/>
      <c r="M50" s="31"/>
      <c r="N50" s="31"/>
      <c r="O50" s="31"/>
      <c r="P50" s="31"/>
      <c r="Q50" s="31"/>
      <c r="R50" s="31"/>
      <c r="S50" s="28">
        <f t="shared" si="13"/>
        <v>1117</v>
      </c>
      <c r="T50" s="28">
        <f t="shared" si="14"/>
        <v>4468</v>
      </c>
    </row>
    <row r="51" spans="1:20" ht="15.75" customHeight="1">
      <c r="A51" s="29" t="s">
        <v>11</v>
      </c>
      <c r="B51" s="54" t="s">
        <v>23</v>
      </c>
      <c r="C51" s="32">
        <v>1</v>
      </c>
      <c r="D51" s="50">
        <v>1117</v>
      </c>
      <c r="E51" s="50"/>
      <c r="F51" s="116">
        <f t="shared" si="12"/>
        <v>1117</v>
      </c>
      <c r="G51" s="25"/>
      <c r="H51" s="68"/>
      <c r="I51" s="68"/>
      <c r="J51" s="68"/>
      <c r="K51" s="26"/>
      <c r="L51" s="31"/>
      <c r="M51" s="31"/>
      <c r="N51" s="31"/>
      <c r="O51" s="31"/>
      <c r="P51" s="31"/>
      <c r="Q51" s="31"/>
      <c r="R51" s="31"/>
      <c r="S51" s="28">
        <f t="shared" si="13"/>
        <v>1117</v>
      </c>
      <c r="T51" s="28">
        <f t="shared" si="14"/>
        <v>4468</v>
      </c>
    </row>
    <row r="52" spans="1:20" ht="15.75" customHeight="1">
      <c r="A52" s="29" t="s">
        <v>72</v>
      </c>
      <c r="B52" s="54" t="s">
        <v>1</v>
      </c>
      <c r="C52" s="32">
        <v>1</v>
      </c>
      <c r="D52" s="50">
        <v>1107</v>
      </c>
      <c r="E52" s="50"/>
      <c r="F52" s="116">
        <f t="shared" si="12"/>
        <v>1107</v>
      </c>
      <c r="G52" s="25"/>
      <c r="H52" s="68"/>
      <c r="I52" s="68"/>
      <c r="J52" s="68"/>
      <c r="K52" s="26"/>
      <c r="L52" s="31"/>
      <c r="M52" s="31"/>
      <c r="N52" s="31"/>
      <c r="O52" s="31"/>
      <c r="P52" s="31">
        <v>12</v>
      </c>
      <c r="Q52" s="28">
        <f>F52*P52/100</f>
        <v>132.84</v>
      </c>
      <c r="R52" s="31"/>
      <c r="S52" s="28">
        <f t="shared" si="13"/>
        <v>1239.84</v>
      </c>
      <c r="T52" s="28">
        <f t="shared" si="14"/>
        <v>4959.36</v>
      </c>
    </row>
    <row r="53" spans="1:20" ht="15.75" customHeight="1">
      <c r="A53" s="29" t="s">
        <v>58</v>
      </c>
      <c r="B53" s="54" t="s">
        <v>1</v>
      </c>
      <c r="C53" s="32">
        <v>2</v>
      </c>
      <c r="D53" s="50">
        <v>1107</v>
      </c>
      <c r="E53" s="50"/>
      <c r="F53" s="116">
        <f t="shared" si="12"/>
        <v>2214</v>
      </c>
      <c r="G53" s="25"/>
      <c r="H53" s="68"/>
      <c r="I53" s="68"/>
      <c r="J53" s="68"/>
      <c r="K53" s="26"/>
      <c r="L53" s="31"/>
      <c r="M53" s="31"/>
      <c r="N53" s="31"/>
      <c r="O53" s="28">
        <f>F53*0.18</f>
        <v>398.52</v>
      </c>
      <c r="P53" s="31">
        <v>12</v>
      </c>
      <c r="Q53" s="28"/>
      <c r="R53" s="31"/>
      <c r="S53" s="28">
        <f t="shared" si="13"/>
        <v>2612.52</v>
      </c>
      <c r="T53" s="28">
        <f t="shared" si="14"/>
        <v>10450.08</v>
      </c>
    </row>
    <row r="54" spans="1:20" ht="15">
      <c r="A54" s="29" t="s">
        <v>99</v>
      </c>
      <c r="B54" s="54" t="s">
        <v>1</v>
      </c>
      <c r="C54" s="32">
        <v>6</v>
      </c>
      <c r="D54" s="50"/>
      <c r="E54" s="50"/>
      <c r="F54" s="116">
        <f t="shared" si="12"/>
        <v>0</v>
      </c>
      <c r="G54" s="25"/>
      <c r="H54" s="68"/>
      <c r="I54" s="68"/>
      <c r="J54" s="68"/>
      <c r="K54" s="26"/>
      <c r="L54" s="31"/>
      <c r="M54" s="31"/>
      <c r="N54" s="31"/>
      <c r="O54" s="28">
        <f>F54*0.18</f>
        <v>0</v>
      </c>
      <c r="P54" s="31">
        <v>12</v>
      </c>
      <c r="Q54" s="28"/>
      <c r="R54" s="31"/>
      <c r="S54" s="28">
        <f t="shared" si="13"/>
        <v>0</v>
      </c>
      <c r="T54" s="28">
        <f t="shared" si="14"/>
        <v>0</v>
      </c>
    </row>
    <row r="55" spans="1:20" ht="15.75" customHeight="1">
      <c r="A55" s="29" t="s">
        <v>100</v>
      </c>
      <c r="B55" s="54" t="s">
        <v>16</v>
      </c>
      <c r="C55" s="32">
        <v>8.25</v>
      </c>
      <c r="D55" s="50">
        <v>1102</v>
      </c>
      <c r="E55" s="50"/>
      <c r="F55" s="116">
        <f t="shared" si="12"/>
        <v>9091.5</v>
      </c>
      <c r="G55" s="25"/>
      <c r="H55" s="35"/>
      <c r="I55" s="35"/>
      <c r="J55" s="35"/>
      <c r="K55" s="26"/>
      <c r="L55" s="31"/>
      <c r="M55" s="31"/>
      <c r="N55" s="67"/>
      <c r="O55" s="28"/>
      <c r="P55" s="115">
        <v>10</v>
      </c>
      <c r="Q55" s="28">
        <f>F55*P55/100</f>
        <v>909.15</v>
      </c>
      <c r="R55" s="67"/>
      <c r="S55" s="28">
        <f t="shared" si="13"/>
        <v>10000.65</v>
      </c>
      <c r="T55" s="28">
        <f t="shared" si="14"/>
        <v>40002.6</v>
      </c>
    </row>
    <row r="56" spans="1:20" ht="15.75" customHeight="1">
      <c r="A56" s="29" t="s">
        <v>12</v>
      </c>
      <c r="B56" s="54" t="s">
        <v>16</v>
      </c>
      <c r="C56" s="32">
        <v>3</v>
      </c>
      <c r="D56" s="50">
        <v>1102</v>
      </c>
      <c r="E56" s="50"/>
      <c r="F56" s="116">
        <f t="shared" si="12"/>
        <v>3306</v>
      </c>
      <c r="G56" s="25"/>
      <c r="H56" s="68"/>
      <c r="I56" s="68"/>
      <c r="J56" s="68"/>
      <c r="K56" s="26"/>
      <c r="L56" s="31"/>
      <c r="M56" s="31"/>
      <c r="N56" s="31"/>
      <c r="O56" s="28"/>
      <c r="P56" s="31">
        <v>10</v>
      </c>
      <c r="Q56" s="28">
        <f>F56*P56/100</f>
        <v>330.6</v>
      </c>
      <c r="R56" s="31"/>
      <c r="S56" s="28">
        <f t="shared" si="13"/>
        <v>3636.6</v>
      </c>
      <c r="T56" s="28">
        <f t="shared" si="14"/>
        <v>14546.4</v>
      </c>
    </row>
    <row r="57" spans="1:20" ht="15.75" customHeight="1">
      <c r="A57" s="29" t="s">
        <v>13</v>
      </c>
      <c r="B57" s="54" t="s">
        <v>16</v>
      </c>
      <c r="C57" s="32">
        <v>3.5</v>
      </c>
      <c r="D57" s="50">
        <v>1102</v>
      </c>
      <c r="E57" s="51"/>
      <c r="F57" s="116">
        <f t="shared" si="12"/>
        <v>3857</v>
      </c>
      <c r="G57" s="33"/>
      <c r="H57" s="68"/>
      <c r="I57" s="68"/>
      <c r="J57" s="68"/>
      <c r="K57" s="26"/>
      <c r="L57" s="67"/>
      <c r="M57" s="49"/>
      <c r="N57" s="67"/>
      <c r="O57" s="28">
        <f>F57*0.18</f>
        <v>694.26</v>
      </c>
      <c r="P57" s="67"/>
      <c r="Q57" s="31"/>
      <c r="R57" s="67"/>
      <c r="S57" s="28">
        <f t="shared" si="13"/>
        <v>4551.26</v>
      </c>
      <c r="T57" s="28">
        <f t="shared" si="14"/>
        <v>18205.04</v>
      </c>
    </row>
    <row r="58" spans="1:20" s="3" customFormat="1" ht="15" customHeight="1">
      <c r="A58" s="99" t="s">
        <v>76</v>
      </c>
      <c r="B58" s="99"/>
      <c r="C58" s="101">
        <f>SUM(C43:C57)</f>
        <v>45.25</v>
      </c>
      <c r="D58" s="101">
        <f aca="true" t="shared" si="15" ref="D58:T58">SUM(D43:D57)</f>
        <v>15631</v>
      </c>
      <c r="E58" s="101">
        <f t="shared" si="15"/>
        <v>292.5</v>
      </c>
      <c r="F58" s="101">
        <f t="shared" si="15"/>
        <v>47091</v>
      </c>
      <c r="G58" s="101">
        <f t="shared" si="15"/>
        <v>0</v>
      </c>
      <c r="H58" s="101">
        <f t="shared" si="15"/>
        <v>0</v>
      </c>
      <c r="I58" s="101">
        <f t="shared" si="15"/>
        <v>25</v>
      </c>
      <c r="J58" s="101">
        <f t="shared" si="15"/>
        <v>279.25</v>
      </c>
      <c r="K58" s="101">
        <f t="shared" si="15"/>
        <v>0</v>
      </c>
      <c r="L58" s="101">
        <f t="shared" si="15"/>
        <v>0</v>
      </c>
      <c r="M58" s="101">
        <f t="shared" si="15"/>
        <v>0</v>
      </c>
      <c r="N58" s="101">
        <f t="shared" si="15"/>
        <v>0</v>
      </c>
      <c r="O58" s="101">
        <f t="shared" si="15"/>
        <v>3725.2799999999997</v>
      </c>
      <c r="P58" s="101">
        <f t="shared" si="15"/>
        <v>80</v>
      </c>
      <c r="Q58" s="101">
        <f t="shared" si="15"/>
        <v>1372.5900000000001</v>
      </c>
      <c r="R58" s="101">
        <f t="shared" si="15"/>
        <v>0</v>
      </c>
      <c r="S58" s="101">
        <f t="shared" si="15"/>
        <v>52468.12</v>
      </c>
      <c r="T58" s="101">
        <f t="shared" si="15"/>
        <v>209872.48</v>
      </c>
    </row>
    <row r="59" spans="1:20" s="69" customFormat="1" ht="15.75" customHeight="1">
      <c r="A59" s="106" t="s">
        <v>77</v>
      </c>
      <c r="B59" s="106"/>
      <c r="C59" s="107">
        <f aca="true" t="shared" si="16" ref="C59:T59">C58+C41+C29</f>
        <v>66.75</v>
      </c>
      <c r="D59" s="107">
        <f t="shared" si="16"/>
        <v>47983</v>
      </c>
      <c r="E59" s="107">
        <f t="shared" si="16"/>
        <v>4550.2</v>
      </c>
      <c r="F59" s="107">
        <f t="shared" si="16"/>
        <v>84384.85</v>
      </c>
      <c r="G59" s="107">
        <f t="shared" si="16"/>
        <v>100</v>
      </c>
      <c r="H59" s="107">
        <f t="shared" si="16"/>
        <v>6131.055</v>
      </c>
      <c r="I59" s="107">
        <f t="shared" si="16"/>
        <v>255</v>
      </c>
      <c r="J59" s="107">
        <f t="shared" si="16"/>
        <v>4383.5</v>
      </c>
      <c r="K59" s="107">
        <f t="shared" si="16"/>
        <v>110</v>
      </c>
      <c r="L59" s="107">
        <f t="shared" si="16"/>
        <v>2532.05</v>
      </c>
      <c r="M59" s="107">
        <f t="shared" si="16"/>
        <v>0</v>
      </c>
      <c r="N59" s="107">
        <f t="shared" si="16"/>
        <v>0</v>
      </c>
      <c r="O59" s="107">
        <f t="shared" si="16"/>
        <v>3725.2799999999997</v>
      </c>
      <c r="P59" s="107">
        <f t="shared" si="16"/>
        <v>112</v>
      </c>
      <c r="Q59" s="107">
        <f t="shared" si="16"/>
        <v>1749.0700000000002</v>
      </c>
      <c r="R59" s="107">
        <f t="shared" si="16"/>
        <v>0</v>
      </c>
      <c r="S59" s="107">
        <f t="shared" si="16"/>
        <v>102905.805</v>
      </c>
      <c r="T59" s="107">
        <f t="shared" si="16"/>
        <v>411623.22</v>
      </c>
    </row>
    <row r="60" spans="1:20" ht="15.75" customHeight="1">
      <c r="A60" s="29" t="s">
        <v>78</v>
      </c>
      <c r="B60" s="64"/>
      <c r="C60" s="35">
        <v>24.03</v>
      </c>
      <c r="D60" s="50"/>
      <c r="E60" s="50"/>
      <c r="F60" s="50"/>
      <c r="G60" s="25"/>
      <c r="H60" s="28"/>
      <c r="I60" s="28"/>
      <c r="J60" s="28"/>
      <c r="K60" s="26"/>
      <c r="L60" s="31"/>
      <c r="M60" s="31"/>
      <c r="N60" s="31"/>
      <c r="O60" s="31"/>
      <c r="P60" s="31"/>
      <c r="Q60" s="31"/>
      <c r="R60" s="31"/>
      <c r="S60" s="128">
        <v>54504.51</v>
      </c>
      <c r="T60" s="128">
        <f>S60*4</f>
        <v>218018.04</v>
      </c>
    </row>
    <row r="61" spans="1:32" ht="15.75" customHeight="1">
      <c r="A61" s="34" t="s">
        <v>66</v>
      </c>
      <c r="B61" s="34"/>
      <c r="C61" s="24"/>
      <c r="D61" s="25"/>
      <c r="E61" s="25"/>
      <c r="F61" s="25"/>
      <c r="G61" s="25"/>
      <c r="H61" s="35"/>
      <c r="I61" s="35"/>
      <c r="J61" s="35"/>
      <c r="K61" s="24"/>
      <c r="L61" s="24"/>
      <c r="M61" s="24"/>
      <c r="N61" s="24"/>
      <c r="O61" s="24"/>
      <c r="P61" s="24"/>
      <c r="Q61" s="24"/>
      <c r="R61" s="24"/>
      <c r="S61" s="65">
        <v>10855.8</v>
      </c>
      <c r="T61" s="128">
        <f>S61*4</f>
        <v>43423.2</v>
      </c>
      <c r="Z61" s="37"/>
      <c r="AA61" s="38"/>
      <c r="AB61" s="8"/>
      <c r="AC61" s="3"/>
      <c r="AD61" s="6"/>
      <c r="AE61" s="6"/>
      <c r="AF61" s="7"/>
    </row>
    <row r="62" spans="1:20" ht="15.75" customHeight="1">
      <c r="A62" s="34" t="s">
        <v>79</v>
      </c>
      <c r="B62" s="34"/>
      <c r="C62" s="126">
        <v>22.5</v>
      </c>
      <c r="D62" s="25"/>
      <c r="E62" s="25"/>
      <c r="F62" s="25"/>
      <c r="G62" s="25"/>
      <c r="H62" s="35"/>
      <c r="I62" s="35"/>
      <c r="J62" s="35"/>
      <c r="K62" s="24"/>
      <c r="L62" s="24"/>
      <c r="M62" s="24"/>
      <c r="N62" s="24"/>
      <c r="O62" s="24"/>
      <c r="P62" s="24"/>
      <c r="Q62" s="24"/>
      <c r="R62" s="24"/>
      <c r="S62" s="65">
        <v>46002.24</v>
      </c>
      <c r="T62" s="128">
        <f>S62*4</f>
        <v>184008.96</v>
      </c>
    </row>
    <row r="63" spans="1:20" ht="15.75" customHeight="1">
      <c r="A63" s="34" t="s">
        <v>67</v>
      </c>
      <c r="B63" s="34"/>
      <c r="C63" s="24"/>
      <c r="D63" s="25"/>
      <c r="E63" s="25"/>
      <c r="F63" s="25"/>
      <c r="G63" s="25"/>
      <c r="H63" s="35"/>
      <c r="I63" s="35"/>
      <c r="J63" s="35"/>
      <c r="K63" s="24"/>
      <c r="L63" s="24"/>
      <c r="M63" s="24"/>
      <c r="N63" s="24"/>
      <c r="O63" s="24"/>
      <c r="P63" s="24"/>
      <c r="Q63" s="24"/>
      <c r="R63" s="24"/>
      <c r="S63" s="65">
        <v>8983.51</v>
      </c>
      <c r="T63" s="128">
        <f>S63*4</f>
        <v>35934.04</v>
      </c>
    </row>
    <row r="64" spans="1:20" ht="15.75" customHeight="1">
      <c r="A64" s="34" t="s">
        <v>80</v>
      </c>
      <c r="B64" s="34"/>
      <c r="C64" s="36"/>
      <c r="D64" s="25"/>
      <c r="E64" s="25"/>
      <c r="F64" s="25"/>
      <c r="G64" s="25"/>
      <c r="H64" s="35"/>
      <c r="I64" s="35"/>
      <c r="J64" s="35"/>
      <c r="K64" s="24"/>
      <c r="L64" s="24"/>
      <c r="M64" s="24"/>
      <c r="N64" s="24"/>
      <c r="O64" s="24"/>
      <c r="P64" s="24"/>
      <c r="Q64" s="24"/>
      <c r="R64" s="24"/>
      <c r="S64" s="65"/>
      <c r="T64" s="66"/>
    </row>
    <row r="65" spans="1:20" ht="15.75" customHeight="1">
      <c r="A65" s="34" t="s">
        <v>108</v>
      </c>
      <c r="B65" s="34"/>
      <c r="C65" s="24"/>
      <c r="D65" s="25"/>
      <c r="E65" s="25"/>
      <c r="F65" s="25"/>
      <c r="G65" s="25"/>
      <c r="H65" s="35"/>
      <c r="I65" s="35"/>
      <c r="J65" s="35"/>
      <c r="K65" s="24"/>
      <c r="L65" s="24"/>
      <c r="M65" s="24"/>
      <c r="N65" s="24"/>
      <c r="O65" s="24"/>
      <c r="P65" s="24"/>
      <c r="Q65" s="24"/>
      <c r="R65" s="24"/>
      <c r="S65" s="65"/>
      <c r="T65" s="66"/>
    </row>
    <row r="66" spans="1:31" ht="15.75" customHeight="1">
      <c r="A66" s="34" t="s">
        <v>68</v>
      </c>
      <c r="B66" s="34"/>
      <c r="C66" s="36"/>
      <c r="D66" s="25"/>
      <c r="E66" s="25"/>
      <c r="F66" s="25"/>
      <c r="G66" s="25"/>
      <c r="H66" s="35"/>
      <c r="I66" s="35"/>
      <c r="J66" s="35"/>
      <c r="K66" s="24"/>
      <c r="L66" s="24"/>
      <c r="M66" s="24"/>
      <c r="N66" s="24"/>
      <c r="O66" s="24"/>
      <c r="P66" s="24"/>
      <c r="Q66" s="24"/>
      <c r="R66" s="24"/>
      <c r="S66" s="65"/>
      <c r="T66" s="65"/>
      <c r="X66" s="88"/>
      <c r="Y66" s="9"/>
      <c r="Z66" s="81"/>
      <c r="AA66" s="86"/>
      <c r="AB66" s="80"/>
      <c r="AC66" s="10"/>
      <c r="AD66" s="10"/>
      <c r="AE66" s="87"/>
    </row>
    <row r="67" spans="1:20" ht="15.75" customHeight="1">
      <c r="A67" s="34" t="s">
        <v>117</v>
      </c>
      <c r="B67" s="34"/>
      <c r="C67" s="36"/>
      <c r="D67" s="25"/>
      <c r="E67" s="25"/>
      <c r="F67" s="25"/>
      <c r="G67" s="25"/>
      <c r="H67" s="35"/>
      <c r="I67" s="35"/>
      <c r="J67" s="35"/>
      <c r="K67" s="24"/>
      <c r="L67" s="24"/>
      <c r="M67" s="24"/>
      <c r="N67" s="24"/>
      <c r="O67" s="24"/>
      <c r="P67" s="24"/>
      <c r="Q67" s="24"/>
      <c r="R67" s="24"/>
      <c r="S67" s="65"/>
      <c r="T67" s="125"/>
    </row>
    <row r="68" spans="1:31" ht="15.75" customHeight="1">
      <c r="A68" s="34" t="s">
        <v>33</v>
      </c>
      <c r="B68" s="34"/>
      <c r="C68" s="36"/>
      <c r="D68" s="25"/>
      <c r="E68" s="25"/>
      <c r="F68" s="25"/>
      <c r="G68" s="25"/>
      <c r="H68" s="35"/>
      <c r="I68" s="35"/>
      <c r="J68" s="35"/>
      <c r="K68" s="24"/>
      <c r="L68" s="24"/>
      <c r="M68" s="24"/>
      <c r="N68" s="24"/>
      <c r="O68" s="24"/>
      <c r="P68" s="24"/>
      <c r="Q68" s="24"/>
      <c r="R68" s="24"/>
      <c r="S68" s="65"/>
      <c r="T68" s="65">
        <v>75259</v>
      </c>
      <c r="Y68" s="37"/>
      <c r="Z68" s="38"/>
      <c r="AA68" s="8"/>
      <c r="AB68" s="3"/>
      <c r="AC68" s="6"/>
      <c r="AD68" s="6"/>
      <c r="AE68" s="7"/>
    </row>
    <row r="69" spans="1:20" ht="15.75" customHeight="1">
      <c r="A69" s="34" t="s">
        <v>81</v>
      </c>
      <c r="B69" s="93"/>
      <c r="C69" s="94"/>
      <c r="D69" s="95"/>
      <c r="E69" s="95"/>
      <c r="F69" s="95"/>
      <c r="G69" s="95"/>
      <c r="H69" s="96"/>
      <c r="I69" s="96"/>
      <c r="J69" s="96"/>
      <c r="K69" s="97"/>
      <c r="L69" s="97"/>
      <c r="M69" s="97"/>
      <c r="N69" s="97"/>
      <c r="O69" s="97"/>
      <c r="P69" s="97"/>
      <c r="Q69" s="97"/>
      <c r="R69" s="97"/>
      <c r="S69" s="98"/>
      <c r="T69" s="98"/>
    </row>
    <row r="70" spans="1:20" ht="15.75" customHeight="1">
      <c r="A70" s="34" t="s">
        <v>118</v>
      </c>
      <c r="B70" s="93"/>
      <c r="C70" s="94"/>
      <c r="D70" s="95"/>
      <c r="E70" s="95"/>
      <c r="F70" s="95"/>
      <c r="G70" s="95"/>
      <c r="H70" s="96"/>
      <c r="I70" s="96"/>
      <c r="J70" s="96"/>
      <c r="K70" s="97"/>
      <c r="L70" s="97"/>
      <c r="M70" s="97"/>
      <c r="N70" s="97"/>
      <c r="O70" s="97"/>
      <c r="P70" s="97"/>
      <c r="Q70" s="97"/>
      <c r="R70" s="97"/>
      <c r="S70" s="98"/>
      <c r="T70" s="98"/>
    </row>
    <row r="71" spans="1:20" s="3" customFormat="1" ht="15.75" customHeight="1">
      <c r="A71" s="110" t="s">
        <v>65</v>
      </c>
      <c r="B71" s="111"/>
      <c r="C71" s="124">
        <v>115.28</v>
      </c>
      <c r="D71" s="112"/>
      <c r="E71" s="112"/>
      <c r="F71" s="112"/>
      <c r="G71" s="112"/>
      <c r="H71" s="113"/>
      <c r="I71" s="113"/>
      <c r="J71" s="113"/>
      <c r="K71" s="114"/>
      <c r="L71" s="114"/>
      <c r="M71" s="114"/>
      <c r="N71" s="114"/>
      <c r="O71" s="114"/>
      <c r="P71" s="114"/>
      <c r="Q71" s="114"/>
      <c r="R71" s="114"/>
      <c r="S71" s="118">
        <v>233772.32</v>
      </c>
      <c r="T71" s="117">
        <v>2880530.36</v>
      </c>
    </row>
    <row r="72" spans="1:30" s="3" customFormat="1" ht="15.75" customHeight="1">
      <c r="A72" s="6"/>
      <c r="B72" s="6"/>
      <c r="C72" s="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8"/>
      <c r="T72" s="127"/>
      <c r="V72" s="6"/>
      <c r="W72" s="6"/>
      <c r="X72" s="7"/>
      <c r="Y72" s="6"/>
      <c r="Z72" s="6"/>
      <c r="AA72" s="7"/>
      <c r="AB72" s="6"/>
      <c r="AC72" s="6"/>
      <c r="AD72" s="7"/>
    </row>
    <row r="73" spans="1:24" s="3" customFormat="1" ht="15.75" customHeight="1">
      <c r="A73" s="6"/>
      <c r="B73" s="85"/>
      <c r="C73" s="239" t="s">
        <v>35</v>
      </c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85"/>
      <c r="U73" s="85"/>
      <c r="V73" s="85"/>
      <c r="W73" s="85"/>
      <c r="X73" s="85"/>
    </row>
    <row r="74" spans="1:20" s="3" customFormat="1" ht="15.75" customHeight="1">
      <c r="A74" s="9" t="s">
        <v>15</v>
      </c>
      <c r="B74" s="82"/>
      <c r="C74" s="82" t="s">
        <v>106</v>
      </c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3"/>
      <c r="T74" s="8"/>
    </row>
    <row r="75" spans="2:20" s="3" customFormat="1" ht="15.75" customHeight="1">
      <c r="B75" s="84"/>
      <c r="C75" s="239" t="s">
        <v>34</v>
      </c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79"/>
      <c r="P75" s="79"/>
      <c r="Q75" s="79"/>
      <c r="R75" s="79"/>
      <c r="S75" s="83"/>
      <c r="T75" s="8"/>
    </row>
    <row r="76" spans="1:20" s="3" customFormat="1" ht="15.75" customHeight="1">
      <c r="A76" s="9"/>
      <c r="B76" s="84"/>
      <c r="C76" s="239" t="s">
        <v>120</v>
      </c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79"/>
      <c r="P76" s="79"/>
      <c r="Q76" s="79"/>
      <c r="R76" s="79"/>
      <c r="S76" s="83"/>
      <c r="T76" s="8"/>
    </row>
    <row r="77" spans="1:20" ht="15.75" customHeight="1">
      <c r="A77" s="10"/>
      <c r="C77" s="27" t="s">
        <v>107</v>
      </c>
      <c r="D77" s="27"/>
      <c r="E77" s="27"/>
      <c r="F77" s="27"/>
      <c r="G77" s="27"/>
      <c r="K77" s="27"/>
      <c r="L77" s="27"/>
      <c r="M77" s="27"/>
      <c r="S77" s="40"/>
      <c r="T77" s="40"/>
    </row>
    <row r="78" spans="1:20" ht="15.75" customHeight="1">
      <c r="A78" s="78"/>
      <c r="B78" s="4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</row>
    <row r="79" spans="1:20" ht="11.25" customHeight="1">
      <c r="A79" s="47" t="s">
        <v>114</v>
      </c>
      <c r="B79" s="47"/>
      <c r="C79" s="27"/>
      <c r="D79" s="27"/>
      <c r="E79" s="27"/>
      <c r="F79" s="27"/>
      <c r="G79" s="27"/>
      <c r="H79" s="27"/>
      <c r="I79" s="27"/>
      <c r="J79" s="27"/>
      <c r="K79" s="27"/>
      <c r="L79" s="27" t="s">
        <v>115</v>
      </c>
      <c r="M79" s="27"/>
      <c r="N79" s="27"/>
      <c r="O79" s="27"/>
      <c r="P79" s="27"/>
      <c r="Q79" s="27"/>
      <c r="R79" s="27"/>
      <c r="S79" s="27"/>
      <c r="T79" s="27"/>
    </row>
    <row r="80" spans="1:20" ht="11.25" customHeight="1">
      <c r="A80" s="47"/>
      <c r="B80" s="4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</row>
    <row r="81" spans="1:20" ht="15.75" customHeight="1">
      <c r="A81" s="47"/>
      <c r="B81" s="41"/>
      <c r="C81" s="20"/>
      <c r="D81" s="27"/>
      <c r="E81" s="27"/>
      <c r="F81" s="27"/>
      <c r="G81" s="12"/>
      <c r="H81" s="27"/>
      <c r="I81" s="27"/>
      <c r="J81" s="27"/>
      <c r="K81" s="12"/>
      <c r="L81" s="12"/>
      <c r="M81" s="12"/>
      <c r="N81" s="27"/>
      <c r="O81" s="27"/>
      <c r="P81" s="27"/>
      <c r="Q81" s="27"/>
      <c r="R81" s="27"/>
      <c r="S81" s="27"/>
      <c r="T81" s="12"/>
    </row>
    <row r="82" spans="1:20" ht="11.25" customHeight="1">
      <c r="A82" s="41" t="s">
        <v>36</v>
      </c>
      <c r="B82" s="11"/>
      <c r="C82" s="20"/>
      <c r="D82" s="12"/>
      <c r="E82" s="12"/>
      <c r="F82" s="12"/>
      <c r="G82" s="12"/>
      <c r="H82" s="12"/>
      <c r="I82" s="12"/>
      <c r="J82" s="12"/>
      <c r="K82" s="12"/>
      <c r="L82" s="12" t="s">
        <v>95</v>
      </c>
      <c r="M82" s="12"/>
      <c r="N82" s="12"/>
      <c r="O82" s="12"/>
      <c r="P82" s="12"/>
      <c r="Q82" s="12"/>
      <c r="R82" s="12"/>
      <c r="S82" s="12"/>
      <c r="T82" s="12"/>
    </row>
    <row r="83" spans="1:20" ht="11.25" customHeight="1">
      <c r="A83" s="11"/>
      <c r="B83" s="11"/>
      <c r="C83" s="20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9"/>
      <c r="T83" s="19"/>
    </row>
    <row r="84" spans="1:20" ht="11.25" customHeight="1">
      <c r="A84" s="11"/>
      <c r="B84" s="11"/>
      <c r="C84" s="20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9"/>
      <c r="T84" s="19"/>
    </row>
    <row r="85" spans="1:20" ht="11.25" customHeight="1">
      <c r="A85" s="11"/>
      <c r="B85" s="11"/>
      <c r="C85" s="20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9"/>
      <c r="T85" s="19"/>
    </row>
    <row r="86" spans="1:20" ht="11.25" customHeight="1">
      <c r="A86" s="11"/>
      <c r="B86" s="11"/>
      <c r="C86" s="20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9"/>
      <c r="T86" s="19"/>
    </row>
    <row r="87" spans="1:20" ht="11.25" customHeight="1">
      <c r="A87" s="11"/>
      <c r="B87" s="11"/>
      <c r="C87" s="20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9"/>
      <c r="T87" s="19"/>
    </row>
    <row r="88" spans="1:20" ht="11.25" customHeight="1">
      <c r="A88" s="11"/>
      <c r="B88" s="11"/>
      <c r="C88" s="20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9"/>
      <c r="T88" s="19"/>
    </row>
    <row r="89" spans="1:20" ht="11.25" customHeight="1">
      <c r="A89" s="11"/>
      <c r="B89" s="11"/>
      <c r="C89" s="20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9"/>
      <c r="T89" s="19"/>
    </row>
    <row r="90" spans="1:20" ht="11.25" customHeight="1">
      <c r="A90" s="11"/>
      <c r="B90" s="11"/>
      <c r="C90" s="20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9"/>
      <c r="T90" s="19"/>
    </row>
    <row r="91" spans="1:20" ht="11.25" customHeight="1">
      <c r="A91" s="11"/>
      <c r="B91" s="11"/>
      <c r="C91" s="20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9"/>
      <c r="T91" s="19"/>
    </row>
    <row r="92" spans="1:20" ht="11.25" customHeight="1">
      <c r="A92" s="11"/>
      <c r="B92" s="11"/>
      <c r="C92" s="20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9"/>
      <c r="T92" s="19"/>
    </row>
    <row r="93" spans="1:20" ht="11.25" customHeight="1">
      <c r="A93" s="11"/>
      <c r="B93" s="11"/>
      <c r="C93" s="20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9"/>
      <c r="T93" s="19"/>
    </row>
    <row r="94" spans="1:20" ht="11.25" customHeight="1">
      <c r="A94" s="11"/>
      <c r="B94" s="11"/>
      <c r="C94" s="20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9"/>
      <c r="T94" s="19"/>
    </row>
    <row r="95" spans="1:20" ht="11.25" customHeight="1">
      <c r="A95" s="11"/>
      <c r="B95" s="11"/>
      <c r="C95" s="20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ht="11.25" customHeight="1">
      <c r="A96" s="11"/>
      <c r="B96" s="11"/>
      <c r="C96" s="20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ht="11.25" customHeight="1">
      <c r="A97" s="11"/>
      <c r="B97" s="11"/>
      <c r="C97" s="20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ht="11.25" customHeight="1">
      <c r="A98" s="11"/>
      <c r="B98" s="11"/>
      <c r="C98" s="20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ht="11.25" customHeight="1">
      <c r="A99" s="11"/>
      <c r="B99" s="11"/>
      <c r="C99" s="20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ht="11.25" customHeight="1">
      <c r="A100" s="11"/>
      <c r="B100" s="11"/>
      <c r="C100" s="20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ht="11.25" customHeight="1">
      <c r="A101" s="11"/>
      <c r="B101" s="11"/>
      <c r="C101" s="20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ht="11.25" customHeight="1">
      <c r="A102" s="11"/>
      <c r="B102" s="11"/>
      <c r="C102" s="20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ht="11.25" customHeight="1">
      <c r="A103" s="11"/>
      <c r="B103" s="11"/>
      <c r="C103" s="20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ht="11.25" customHeight="1">
      <c r="A104" s="11"/>
      <c r="B104" s="11"/>
      <c r="C104" s="20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ht="11.25" customHeight="1">
      <c r="A105" s="11"/>
      <c r="B105" s="11"/>
      <c r="C105" s="20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ht="11.25" customHeight="1">
      <c r="A106" s="11"/>
      <c r="B106" s="11"/>
      <c r="C106" s="20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ht="11.25" customHeight="1">
      <c r="A107" s="11"/>
      <c r="B107" s="11"/>
      <c r="C107" s="20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ht="11.25" customHeight="1">
      <c r="A108" s="11"/>
      <c r="B108" s="11"/>
      <c r="C108" s="20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ht="11.25" customHeight="1">
      <c r="A109" s="11"/>
      <c r="B109" s="11"/>
      <c r="C109" s="20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ht="11.25" customHeight="1">
      <c r="A110" s="11"/>
      <c r="B110" s="11"/>
      <c r="C110" s="20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ht="11.25" customHeight="1">
      <c r="A111" s="11"/>
      <c r="B111" s="11"/>
      <c r="C111" s="20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ht="11.25" customHeight="1">
      <c r="A112" s="11"/>
      <c r="B112" s="11"/>
      <c r="C112" s="2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ht="11.25" customHeight="1">
      <c r="A113" s="11"/>
      <c r="B113" s="11"/>
      <c r="C113" s="2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ht="11.25" customHeight="1">
      <c r="A114" s="11"/>
      <c r="B114" s="11"/>
      <c r="C114" s="2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ht="11.25" customHeight="1">
      <c r="A115" s="11"/>
      <c r="B115" s="11"/>
      <c r="C115" s="20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ht="11.25" customHeight="1">
      <c r="A116" s="11"/>
      <c r="B116" s="11"/>
      <c r="C116" s="2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ht="11.25" customHeight="1">
      <c r="A117" s="11"/>
      <c r="B117" s="11"/>
      <c r="C117" s="2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ht="11.25" customHeight="1">
      <c r="A118" s="11"/>
      <c r="B118" s="11"/>
      <c r="C118" s="20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ht="11.25" customHeight="1">
      <c r="A119" s="11"/>
      <c r="B119" s="11"/>
      <c r="C119" s="20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ht="11.25" customHeight="1">
      <c r="A120" s="11"/>
      <c r="B120" s="11"/>
      <c r="C120" s="20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ht="11.25" customHeight="1">
      <c r="A121" s="11"/>
      <c r="B121" s="11"/>
      <c r="C121" s="20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ht="11.25" customHeight="1">
      <c r="A122" s="11"/>
      <c r="B122" s="11"/>
      <c r="C122" s="20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ht="11.25" customHeight="1">
      <c r="A123" s="11"/>
      <c r="B123" s="11"/>
      <c r="C123" s="20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ht="11.25" customHeight="1">
      <c r="A124" s="11"/>
      <c r="B124" s="11"/>
      <c r="C124" s="20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ht="11.25" customHeight="1">
      <c r="A125" s="11"/>
      <c r="B125" s="11"/>
      <c r="C125" s="20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ht="11.25" customHeight="1">
      <c r="A126" s="11"/>
      <c r="B126" s="11"/>
      <c r="C126" s="20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ht="11.25" customHeight="1">
      <c r="A127" s="11"/>
      <c r="B127" s="11"/>
      <c r="C127" s="20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ht="11.25" customHeight="1">
      <c r="A128" s="11"/>
      <c r="B128" s="11"/>
      <c r="C128" s="20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11.25" customHeight="1">
      <c r="A129" s="11"/>
      <c r="B129" s="11"/>
      <c r="C129" s="20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11.25" customHeight="1">
      <c r="A130" s="11"/>
      <c r="B130" s="11"/>
      <c r="C130" s="20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11.25" customHeight="1">
      <c r="A131" s="11"/>
      <c r="B131" s="11"/>
      <c r="C131" s="20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11.25" customHeight="1">
      <c r="A132" s="11"/>
      <c r="B132" s="11"/>
      <c r="C132" s="20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11.25" customHeight="1">
      <c r="A133" s="11"/>
      <c r="B133" s="11"/>
      <c r="C133" s="20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11.25" customHeight="1">
      <c r="A134" s="11"/>
      <c r="B134" s="11"/>
      <c r="C134" s="20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11.25" customHeight="1">
      <c r="A135" s="11"/>
      <c r="B135" s="11"/>
      <c r="C135" s="20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11.25" customHeight="1">
      <c r="A136" s="11"/>
      <c r="B136" s="11"/>
      <c r="C136" s="20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11.25" customHeight="1">
      <c r="A137" s="11"/>
      <c r="B137" s="11"/>
      <c r="C137" s="20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11.25" customHeight="1">
      <c r="A138" s="11"/>
      <c r="B138" s="11"/>
      <c r="C138" s="20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ht="11.25" customHeight="1">
      <c r="A139" s="11"/>
      <c r="B139" s="11"/>
      <c r="C139" s="20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ht="11.25" customHeight="1">
      <c r="A140" s="11"/>
      <c r="B140" s="11"/>
      <c r="C140" s="20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11.25" customHeight="1">
      <c r="A141" s="11"/>
      <c r="B141" s="11"/>
      <c r="C141" s="20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11.25" customHeight="1">
      <c r="A142" s="11"/>
      <c r="B142" s="11"/>
      <c r="C142" s="20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11.25" customHeight="1">
      <c r="A143" s="11"/>
      <c r="B143" s="11"/>
      <c r="C143" s="20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11.25" customHeight="1">
      <c r="A144" s="11"/>
      <c r="B144" s="11"/>
      <c r="C144" s="20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11.25" customHeight="1">
      <c r="A145" s="11"/>
      <c r="B145" s="11"/>
      <c r="C145" s="20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12" customHeight="1">
      <c r="A146" s="11"/>
      <c r="B146" s="11"/>
      <c r="C146" s="20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12" customHeight="1">
      <c r="A147" s="11"/>
      <c r="B147" s="11"/>
      <c r="C147" s="20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12" customHeight="1">
      <c r="A148" s="11"/>
      <c r="B148" s="11"/>
      <c r="C148" s="20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12" customHeight="1">
      <c r="A149" s="11"/>
      <c r="B149" s="11"/>
      <c r="C149" s="20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12" customHeight="1">
      <c r="A150" s="11"/>
      <c r="B150" s="11"/>
      <c r="C150" s="20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ht="12" customHeight="1">
      <c r="A151" s="11"/>
      <c r="B151" s="11"/>
      <c r="C151" s="20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12" customHeight="1">
      <c r="A152" s="11"/>
      <c r="B152" s="11"/>
      <c r="C152" s="20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12" customHeight="1">
      <c r="A153" s="11"/>
      <c r="B153" s="11"/>
      <c r="C153" s="20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12" customHeight="1">
      <c r="A154" s="11"/>
      <c r="B154" s="11"/>
      <c r="C154" s="20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12" customHeight="1">
      <c r="A155" s="11"/>
      <c r="B155" s="11"/>
      <c r="C155" s="20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12" customHeight="1">
      <c r="A156" s="11"/>
      <c r="B156" s="11"/>
      <c r="C156" s="20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ht="12" customHeight="1">
      <c r="A157" s="11"/>
      <c r="B157" s="11"/>
      <c r="C157" s="20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ht="12" customHeight="1">
      <c r="A158" s="11"/>
      <c r="B158" s="11"/>
      <c r="C158" s="20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12" customHeight="1">
      <c r="A159" s="11"/>
      <c r="B159" s="11"/>
      <c r="C159" s="20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 ht="12" customHeight="1">
      <c r="A160" s="11"/>
      <c r="B160" s="11"/>
      <c r="C160" s="20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12" customHeight="1">
      <c r="A161" s="11"/>
      <c r="B161" s="11"/>
      <c r="C161" s="20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12" customHeight="1">
      <c r="A162" s="11"/>
      <c r="B162" s="11"/>
      <c r="C162" s="20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12" customHeight="1">
      <c r="A163" s="11"/>
      <c r="B163" s="11"/>
      <c r="C163" s="20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12" customHeight="1">
      <c r="A164" s="11"/>
      <c r="B164" s="11"/>
      <c r="C164" s="20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12" customHeight="1">
      <c r="A165" s="11"/>
      <c r="B165" s="11"/>
      <c r="C165" s="20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12" customHeight="1">
      <c r="A166" s="11"/>
      <c r="B166" s="11"/>
      <c r="C166" s="20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12" customHeight="1">
      <c r="A167" s="11"/>
      <c r="B167" s="11"/>
      <c r="C167" s="20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12" customHeight="1">
      <c r="A168" s="11"/>
      <c r="B168" s="11"/>
      <c r="C168" s="20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12" customHeight="1">
      <c r="A169" s="11"/>
      <c r="B169" s="11"/>
      <c r="C169" s="20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12" customHeight="1">
      <c r="A170" s="11"/>
      <c r="B170" s="11"/>
      <c r="C170" s="20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12" customHeight="1">
      <c r="A171" s="11"/>
      <c r="B171" s="11"/>
      <c r="C171" s="20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2" customHeight="1">
      <c r="A172" s="11"/>
      <c r="B172" s="11"/>
      <c r="C172" s="20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2" customHeight="1">
      <c r="A173" s="11"/>
      <c r="B173" s="11"/>
      <c r="C173" s="20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2" customHeight="1">
      <c r="A174" s="11"/>
      <c r="B174" s="11"/>
      <c r="C174" s="20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12" customHeight="1">
      <c r="A175" s="11"/>
      <c r="B175" s="11"/>
      <c r="C175" s="20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12" customHeight="1">
      <c r="A176" s="11"/>
      <c r="B176" s="11"/>
      <c r="C176" s="20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2" customHeight="1">
      <c r="A177" s="11"/>
      <c r="B177" s="11"/>
      <c r="C177" s="20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12" customHeight="1">
      <c r="A178" s="11"/>
      <c r="B178" s="11"/>
      <c r="C178" s="20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2" customHeight="1">
      <c r="A179" s="11"/>
      <c r="B179" s="11"/>
      <c r="C179" s="20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12" customHeight="1">
      <c r="A180" s="11"/>
      <c r="B180" s="11"/>
      <c r="C180" s="20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12" customHeight="1">
      <c r="A181" s="11"/>
      <c r="B181" s="11"/>
      <c r="C181" s="20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12" customHeight="1">
      <c r="A182" s="11"/>
      <c r="B182" s="11"/>
      <c r="C182" s="20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2" customHeight="1">
      <c r="A183" s="11"/>
      <c r="B183" s="11"/>
      <c r="C183" s="20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2" customHeight="1">
      <c r="A184" s="11"/>
      <c r="B184" s="11"/>
      <c r="C184" s="20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2" customHeight="1">
      <c r="A185" s="11"/>
      <c r="B185" s="11"/>
      <c r="C185" s="20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2" customHeight="1">
      <c r="A186" s="11"/>
      <c r="B186" s="11"/>
      <c r="C186" s="20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12" customHeight="1">
      <c r="A187" s="11"/>
      <c r="B187" s="11"/>
      <c r="C187" s="20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2" customHeight="1">
      <c r="A188" s="11"/>
      <c r="B188" s="11"/>
      <c r="C188" s="20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12" customHeight="1">
      <c r="A189" s="11"/>
      <c r="B189" s="11"/>
      <c r="C189" s="20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12" customHeight="1">
      <c r="A190" s="11"/>
      <c r="B190" s="11"/>
      <c r="C190" s="20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2" customHeight="1">
      <c r="A191" s="11"/>
      <c r="B191" s="11"/>
      <c r="C191" s="20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2" customHeight="1">
      <c r="A192" s="11"/>
      <c r="B192" s="11"/>
      <c r="C192" s="20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12" customHeight="1">
      <c r="A193" s="11"/>
      <c r="B193" s="11"/>
      <c r="C193" s="20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2" customHeight="1">
      <c r="A194" s="11"/>
      <c r="B194" s="11"/>
      <c r="C194" s="20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12" customHeight="1">
      <c r="A195" s="11"/>
      <c r="B195" s="11"/>
      <c r="C195" s="20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12" customHeight="1">
      <c r="A196" s="11"/>
      <c r="B196" s="11"/>
      <c r="C196" s="20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12" customHeight="1">
      <c r="A197" s="11"/>
      <c r="B197" s="11"/>
      <c r="C197" s="20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12" customHeight="1">
      <c r="A198" s="11"/>
      <c r="B198" s="11"/>
      <c r="C198" s="20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12" customHeight="1">
      <c r="A199" s="11"/>
      <c r="B199" s="11"/>
      <c r="C199" s="20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12" customHeight="1">
      <c r="A200" s="11"/>
      <c r="B200" s="11"/>
      <c r="C200" s="20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12" customHeight="1">
      <c r="A201" s="11"/>
      <c r="B201" s="11"/>
      <c r="C201" s="20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12" customHeight="1">
      <c r="A202" s="11"/>
      <c r="B202" s="11"/>
      <c r="C202" s="20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12" customHeight="1">
      <c r="A203" s="11"/>
      <c r="B203" s="11"/>
      <c r="C203" s="20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12" customHeight="1">
      <c r="A204" s="11"/>
      <c r="B204" s="11"/>
      <c r="C204" s="20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12" customHeight="1">
      <c r="A205" s="11"/>
      <c r="B205" s="11"/>
      <c r="C205" s="20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12" customHeight="1">
      <c r="A206" s="11"/>
      <c r="B206" s="11"/>
      <c r="C206" s="20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12" customHeight="1">
      <c r="A207" s="11"/>
      <c r="B207" s="11"/>
      <c r="C207" s="20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12" customHeight="1">
      <c r="A208" s="11"/>
      <c r="B208" s="11"/>
      <c r="C208" s="20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12" customHeight="1">
      <c r="A209" s="11"/>
      <c r="B209" s="11"/>
      <c r="C209" s="20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ht="12" customHeight="1">
      <c r="A210" s="11"/>
      <c r="B210" s="11"/>
      <c r="C210" s="20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12" customHeight="1">
      <c r="A211" s="11"/>
      <c r="B211" s="11"/>
      <c r="C211" s="20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12" customHeight="1">
      <c r="A212" s="11"/>
      <c r="B212" s="11"/>
      <c r="C212" s="20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12" customHeight="1">
      <c r="A213" s="11"/>
      <c r="B213" s="11"/>
      <c r="C213" s="20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12" customHeight="1">
      <c r="A214" s="11"/>
      <c r="B214" s="11"/>
      <c r="C214" s="20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12" customHeight="1">
      <c r="A215" s="11"/>
      <c r="B215" s="11"/>
      <c r="C215" s="20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12" customHeight="1">
      <c r="A216" s="11"/>
      <c r="B216" s="11"/>
      <c r="C216" s="20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12" customHeight="1">
      <c r="A217" s="11"/>
      <c r="B217" s="11"/>
      <c r="C217" s="20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ht="12" customHeight="1">
      <c r="A218" s="11"/>
      <c r="B218" s="11"/>
      <c r="C218" s="20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12" customHeight="1">
      <c r="A219" s="11"/>
      <c r="B219" s="11"/>
      <c r="C219" s="20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ht="12" customHeight="1">
      <c r="A220" s="11"/>
      <c r="B220" s="11"/>
      <c r="C220" s="20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12" customHeight="1">
      <c r="A221" s="11"/>
      <c r="B221" s="11"/>
      <c r="C221" s="20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12" customHeight="1">
      <c r="A222" s="11"/>
      <c r="B222" s="11"/>
      <c r="C222" s="20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12" customHeight="1">
      <c r="A223" s="11"/>
      <c r="B223" s="11"/>
      <c r="C223" s="20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12" customHeight="1">
      <c r="A224" s="11"/>
      <c r="B224" s="11"/>
      <c r="C224" s="20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12" customHeight="1">
      <c r="A225" s="11"/>
      <c r="B225" s="11"/>
      <c r="C225" s="20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12" customHeight="1">
      <c r="A226" s="11"/>
      <c r="B226" s="11"/>
      <c r="C226" s="20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12" customHeight="1">
      <c r="A227" s="11"/>
      <c r="B227" s="11"/>
      <c r="C227" s="20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12" customHeight="1">
      <c r="A228" s="11"/>
      <c r="B228" s="11"/>
      <c r="C228" s="20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12" customHeight="1">
      <c r="A229" s="11"/>
      <c r="B229" s="11"/>
      <c r="C229" s="20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12" customHeight="1">
      <c r="A230" s="11"/>
      <c r="B230" s="11"/>
      <c r="C230" s="20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20" ht="12" customHeight="1">
      <c r="A231" s="11"/>
      <c r="B231" s="11"/>
      <c r="C231" s="20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1:20" ht="12" customHeight="1">
      <c r="A232" s="11"/>
      <c r="B232" s="11"/>
      <c r="C232" s="20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1:20" ht="12" customHeight="1">
      <c r="A233" s="11"/>
      <c r="B233" s="11"/>
      <c r="C233" s="14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:20" ht="12" customHeight="1">
      <c r="A234" s="11"/>
      <c r="B234" s="11"/>
      <c r="C234" s="14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:20" ht="12" customHeight="1">
      <c r="A235" s="11"/>
      <c r="B235" s="11"/>
      <c r="C235" s="14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1:20" ht="12" customHeight="1">
      <c r="A236" s="11"/>
      <c r="B236" s="11"/>
      <c r="C236" s="14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1:20" ht="12" customHeight="1">
      <c r="A237" s="11"/>
      <c r="B237" s="11"/>
      <c r="C237" s="14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1:20" ht="12" customHeight="1">
      <c r="A238" s="11"/>
      <c r="B238" s="11"/>
      <c r="C238" s="14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1:20" ht="12" customHeight="1">
      <c r="A239" s="11"/>
      <c r="B239" s="11"/>
      <c r="C239" s="14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1:20" ht="12" customHeight="1">
      <c r="A240" s="11"/>
      <c r="B240" s="11"/>
      <c r="C240" s="14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1:20" ht="12" customHeight="1">
      <c r="A241" s="11"/>
      <c r="B241" s="11"/>
      <c r="C241" s="14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1:20" ht="12" customHeight="1">
      <c r="A242" s="11"/>
      <c r="B242" s="11"/>
      <c r="C242" s="14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1:20" ht="12" customHeight="1">
      <c r="A243" s="11"/>
      <c r="B243" s="11"/>
      <c r="C243" s="14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1:20" ht="12" customHeight="1">
      <c r="A244" s="11"/>
      <c r="B244" s="11"/>
      <c r="C244" s="14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1:20" ht="12" customHeight="1">
      <c r="A245" s="11"/>
      <c r="B245" s="11"/>
      <c r="C245" s="14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1:20" ht="12" customHeight="1">
      <c r="A246" s="11"/>
      <c r="B246" s="11"/>
      <c r="C246" s="14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</row>
    <row r="247" spans="1:20" ht="12" customHeight="1">
      <c r="A247" s="11"/>
      <c r="B247" s="11"/>
      <c r="C247" s="14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</row>
    <row r="248" spans="1:20" ht="12" customHeight="1">
      <c r="A248" s="11"/>
      <c r="B248" s="11"/>
      <c r="C248" s="14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</row>
    <row r="249" spans="1:20" ht="12" customHeight="1">
      <c r="A249" s="11"/>
      <c r="B249" s="11"/>
      <c r="C249" s="14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</row>
    <row r="250" spans="1:20" ht="12" customHeight="1">
      <c r="A250" s="11"/>
      <c r="B250" s="11"/>
      <c r="C250" s="14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</row>
    <row r="251" spans="1:20" ht="12" customHeight="1">
      <c r="A251" s="11"/>
      <c r="B251" s="11"/>
      <c r="C251" s="14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</row>
    <row r="252" spans="1:20" ht="12" customHeight="1">
      <c r="A252" s="11"/>
      <c r="B252" s="11"/>
      <c r="C252" s="14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</row>
    <row r="253" spans="1:20" ht="12" customHeight="1">
      <c r="A253" s="11"/>
      <c r="B253" s="11"/>
      <c r="C253" s="14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</row>
    <row r="254" spans="1:20" ht="12" customHeight="1">
      <c r="A254" s="11"/>
      <c r="B254" s="11"/>
      <c r="C254" s="14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</row>
    <row r="255" spans="1:20" ht="12" customHeight="1">
      <c r="A255" s="11"/>
      <c r="B255" s="11"/>
      <c r="C255" s="14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</row>
    <row r="256" spans="1:20" ht="12" customHeight="1">
      <c r="A256" s="11"/>
      <c r="B256" s="11"/>
      <c r="C256" s="14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</row>
    <row r="257" spans="1:20" ht="12" customHeight="1">
      <c r="A257" s="11"/>
      <c r="B257" s="11"/>
      <c r="C257" s="14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</row>
    <row r="258" spans="1:20" ht="12" customHeight="1">
      <c r="A258" s="11"/>
      <c r="B258" s="11"/>
      <c r="C258" s="14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</row>
    <row r="259" spans="1:20" ht="12" customHeight="1">
      <c r="A259" s="11"/>
      <c r="B259" s="11"/>
      <c r="C259" s="14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</row>
    <row r="260" spans="1:20" ht="12" customHeight="1">
      <c r="A260" s="11"/>
      <c r="B260" s="11"/>
      <c r="C260" s="14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</row>
    <row r="261" spans="1:20" ht="12" customHeight="1">
      <c r="A261" s="11"/>
      <c r="B261" s="11"/>
      <c r="C261" s="14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</row>
    <row r="262" spans="1:20" ht="12" customHeight="1">
      <c r="A262" s="11"/>
      <c r="B262" s="11"/>
      <c r="C262" s="14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</row>
    <row r="263" spans="1:20" ht="12" customHeight="1">
      <c r="A263" s="11"/>
      <c r="B263" s="11"/>
      <c r="C263" s="14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</row>
    <row r="264" spans="1:20" ht="12" customHeight="1">
      <c r="A264" s="11"/>
      <c r="B264" s="11"/>
      <c r="C264" s="14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</row>
    <row r="265" spans="1:20" ht="12" customHeight="1">
      <c r="A265" s="11"/>
      <c r="B265" s="11"/>
      <c r="C265" s="14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</row>
    <row r="266" spans="1:20" ht="12" customHeight="1">
      <c r="A266" s="11"/>
      <c r="B266" s="11"/>
      <c r="C266" s="14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</row>
    <row r="267" spans="1:20" ht="12" customHeight="1">
      <c r="A267" s="11"/>
      <c r="B267" s="11"/>
      <c r="C267" s="14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</row>
    <row r="268" spans="1:20" ht="12" customHeight="1">
      <c r="A268" s="11"/>
      <c r="B268" s="11"/>
      <c r="C268" s="14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</row>
    <row r="269" spans="1:20" ht="12" customHeight="1">
      <c r="A269" s="11"/>
      <c r="B269" s="11"/>
      <c r="C269" s="14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</row>
    <row r="270" spans="1:20" ht="12" customHeight="1">
      <c r="A270" s="11"/>
      <c r="B270" s="11"/>
      <c r="C270" s="14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</row>
    <row r="271" spans="1:20" ht="12" customHeight="1">
      <c r="A271" s="11"/>
      <c r="B271" s="11"/>
      <c r="C271" s="14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</row>
    <row r="272" spans="1:20" ht="12" customHeight="1">
      <c r="A272" s="11"/>
      <c r="B272" s="11"/>
      <c r="C272" s="14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</row>
    <row r="273" spans="1:20" ht="12" customHeight="1">
      <c r="A273" s="11"/>
      <c r="B273" s="11"/>
      <c r="C273" s="14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</row>
    <row r="274" spans="1:20" ht="12" customHeight="1">
      <c r="A274" s="11"/>
      <c r="B274" s="11"/>
      <c r="C274" s="14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</row>
    <row r="275" spans="1:20" ht="12" customHeight="1">
      <c r="A275" s="11"/>
      <c r="B275" s="11"/>
      <c r="C275" s="14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</row>
    <row r="276" spans="1:20" ht="12" customHeight="1">
      <c r="A276" s="11"/>
      <c r="B276" s="11"/>
      <c r="C276" s="14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</row>
    <row r="277" spans="1:20" ht="12" customHeight="1">
      <c r="A277" s="11"/>
      <c r="B277" s="11"/>
      <c r="C277" s="14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</row>
    <row r="278" spans="1:20" ht="12" customHeight="1">
      <c r="A278" s="11"/>
      <c r="B278" s="11"/>
      <c r="C278" s="14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</row>
    <row r="279" spans="1:20" ht="12" customHeight="1">
      <c r="A279" s="11"/>
      <c r="B279" s="11"/>
      <c r="C279" s="14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</row>
    <row r="280" spans="1:20" ht="12" customHeight="1">
      <c r="A280" s="11"/>
      <c r="B280" s="11"/>
      <c r="C280" s="14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</row>
    <row r="281" spans="1:20" ht="12" customHeight="1">
      <c r="A281" s="11"/>
      <c r="B281" s="11"/>
      <c r="C281" s="14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</row>
    <row r="282" ht="12" customHeight="1">
      <c r="A282" s="11"/>
    </row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</sheetData>
  <sheetProtection/>
  <mergeCells count="48">
    <mergeCell ref="AJ12:AJ13"/>
    <mergeCell ref="AK12:AK13"/>
    <mergeCell ref="G13:H13"/>
    <mergeCell ref="I13:J13"/>
    <mergeCell ref="K13:L13"/>
    <mergeCell ref="M13:N13"/>
    <mergeCell ref="AG12:AG13"/>
    <mergeCell ref="AH12:AH13"/>
    <mergeCell ref="X12:X13"/>
    <mergeCell ref="Y12:Y13"/>
    <mergeCell ref="C73:S73"/>
    <mergeCell ref="C75:N75"/>
    <mergeCell ref="C76:N76"/>
    <mergeCell ref="AI12:AI13"/>
    <mergeCell ref="AA12:AA13"/>
    <mergeCell ref="AB12:AB13"/>
    <mergeCell ref="AC12:AC13"/>
    <mergeCell ref="AD12:AD13"/>
    <mergeCell ref="AE12:AE13"/>
    <mergeCell ref="AF12:AF13"/>
    <mergeCell ref="Z12:Z13"/>
    <mergeCell ref="S12:S13"/>
    <mergeCell ref="T12:T13"/>
    <mergeCell ref="U12:U13"/>
    <mergeCell ref="V12:V13"/>
    <mergeCell ref="W12:W13"/>
    <mergeCell ref="P13:Q13"/>
    <mergeCell ref="L5:T5"/>
    <mergeCell ref="N6:T6"/>
    <mergeCell ref="A7:M7"/>
    <mergeCell ref="N7:T7"/>
    <mergeCell ref="A8:M8"/>
    <mergeCell ref="E12:E13"/>
    <mergeCell ref="F12:F13"/>
    <mergeCell ref="G12:N12"/>
    <mergeCell ref="O12:R12"/>
    <mergeCell ref="A12:A13"/>
    <mergeCell ref="B12:B13"/>
    <mergeCell ref="C12:C13"/>
    <mergeCell ref="D12:D13"/>
    <mergeCell ref="N2:T2"/>
    <mergeCell ref="N3:T3"/>
    <mergeCell ref="A4:M4"/>
    <mergeCell ref="N4:T4"/>
    <mergeCell ref="N8:T8"/>
    <mergeCell ref="N9:T9"/>
    <mergeCell ref="A10:M10"/>
    <mergeCell ref="N10:T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82"/>
  <sheetViews>
    <sheetView zoomScalePageLayoutView="0" workbookViewId="0" topLeftCell="A4">
      <selection activeCell="E54" sqref="E54"/>
    </sheetView>
  </sheetViews>
  <sheetFormatPr defaultColWidth="9.140625" defaultRowHeight="12.75"/>
  <cols>
    <col min="1" max="1" width="28.28125" style="1" customWidth="1"/>
    <col min="2" max="2" width="5.28125" style="1" customWidth="1"/>
    <col min="3" max="3" width="6.00390625" style="4" customWidth="1"/>
    <col min="4" max="4" width="9.57421875" style="0" customWidth="1"/>
    <col min="5" max="5" width="8.7109375" style="0" customWidth="1"/>
    <col min="6" max="6" width="10.57421875" style="0" customWidth="1"/>
    <col min="7" max="7" width="3.7109375" style="0" customWidth="1"/>
    <col min="8" max="8" width="10.00390625" style="0" customWidth="1"/>
    <col min="9" max="9" width="7.8515625" style="0" customWidth="1"/>
    <col min="10" max="10" width="8.7109375" style="0" customWidth="1"/>
    <col min="11" max="11" width="4.421875" style="0" customWidth="1"/>
    <col min="12" max="12" width="8.57421875" style="0" customWidth="1"/>
    <col min="13" max="13" width="4.140625" style="0" customWidth="1"/>
    <col min="14" max="15" width="8.28125" style="0" customWidth="1"/>
    <col min="16" max="16" width="4.140625" style="0" customWidth="1"/>
    <col min="17" max="17" width="8.421875" style="0" customWidth="1"/>
    <col min="18" max="18" width="7.00390625" style="0" customWidth="1"/>
    <col min="19" max="19" width="11.8515625" style="0" customWidth="1"/>
    <col min="20" max="20" width="13.28125" style="0" customWidth="1"/>
    <col min="21" max="21" width="7.57421875" style="0" customWidth="1"/>
  </cols>
  <sheetData>
    <row r="1" spans="8:18" ht="1.5" customHeight="1"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29" s="1" customFormat="1" ht="15.75" customHeight="1">
      <c r="A2" s="16" t="s">
        <v>96</v>
      </c>
      <c r="B2" s="39"/>
      <c r="C2" s="42"/>
      <c r="D2" s="39"/>
      <c r="E2" s="39"/>
      <c r="F2" s="39"/>
      <c r="G2" s="39"/>
      <c r="H2" s="45"/>
      <c r="I2" s="45"/>
      <c r="J2" s="45"/>
      <c r="K2" s="45"/>
      <c r="L2" s="16"/>
      <c r="M2" s="16"/>
      <c r="N2" s="225" t="s">
        <v>0</v>
      </c>
      <c r="O2" s="225"/>
      <c r="P2" s="225"/>
      <c r="Q2" s="225"/>
      <c r="R2" s="225"/>
      <c r="S2" s="225"/>
      <c r="T2" s="225"/>
      <c r="Z2" s="16"/>
      <c r="AA2" s="39"/>
      <c r="AB2" s="44"/>
      <c r="AC2" s="43"/>
    </row>
    <row r="3" spans="1:29" s="1" customFormat="1" ht="21" customHeight="1">
      <c r="A3" s="90" t="s">
        <v>97</v>
      </c>
      <c r="B3" s="90"/>
      <c r="C3" s="90"/>
      <c r="D3" s="90"/>
      <c r="E3" s="90"/>
      <c r="F3" s="90"/>
      <c r="G3" s="90"/>
      <c r="H3" s="62"/>
      <c r="I3" s="62"/>
      <c r="J3" s="62"/>
      <c r="K3" s="62"/>
      <c r="L3" s="62"/>
      <c r="M3" s="62"/>
      <c r="N3" s="223" t="s">
        <v>119</v>
      </c>
      <c r="O3" s="223"/>
      <c r="P3" s="223"/>
      <c r="Q3" s="223"/>
      <c r="R3" s="223"/>
      <c r="S3" s="223"/>
      <c r="T3" s="223"/>
      <c r="Z3" s="39"/>
      <c r="AA3" s="39"/>
      <c r="AB3" s="43"/>
      <c r="AC3" s="43"/>
    </row>
    <row r="4" spans="1:29" s="1" customFormat="1" ht="24" customHeight="1">
      <c r="A4" s="224" t="s">
        <v>112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6" t="s">
        <v>48</v>
      </c>
      <c r="O4" s="226"/>
      <c r="P4" s="226"/>
      <c r="Q4" s="226"/>
      <c r="R4" s="226"/>
      <c r="S4" s="226"/>
      <c r="T4" s="226"/>
      <c r="Z4" s="45"/>
      <c r="AA4" s="45"/>
      <c r="AB4" s="45"/>
      <c r="AC4" s="53"/>
    </row>
    <row r="5" spans="1:29" s="1" customFormat="1" ht="20.25" customHeight="1">
      <c r="A5" s="1" t="s">
        <v>98</v>
      </c>
      <c r="L5" s="226" t="s">
        <v>122</v>
      </c>
      <c r="M5" s="226"/>
      <c r="N5" s="226"/>
      <c r="O5" s="226"/>
      <c r="P5" s="226"/>
      <c r="Q5" s="226"/>
      <c r="R5" s="226"/>
      <c r="S5" s="226"/>
      <c r="T5" s="226"/>
      <c r="Z5" s="45"/>
      <c r="AA5" s="45"/>
      <c r="AB5" s="45"/>
      <c r="AC5" s="53"/>
    </row>
    <row r="6" spans="1:29" s="1" customFormat="1" ht="15.75" customHeight="1">
      <c r="A6" s="15"/>
      <c r="B6" s="15"/>
      <c r="C6" s="42"/>
      <c r="D6" s="39"/>
      <c r="E6" s="39"/>
      <c r="F6" s="39"/>
      <c r="G6" s="39"/>
      <c r="H6" s="59"/>
      <c r="I6" s="59"/>
      <c r="J6" s="59"/>
      <c r="K6" s="60"/>
      <c r="L6" s="45"/>
      <c r="M6" s="45"/>
      <c r="N6" s="226" t="s">
        <v>109</v>
      </c>
      <c r="O6" s="226"/>
      <c r="P6" s="226"/>
      <c r="Q6" s="226"/>
      <c r="R6" s="226"/>
      <c r="S6" s="226"/>
      <c r="T6" s="226"/>
      <c r="Z6" s="45"/>
      <c r="AA6" s="45"/>
      <c r="AB6" s="45"/>
      <c r="AC6" s="45"/>
    </row>
    <row r="7" spans="1:29" s="1" customFormat="1" ht="15.75" customHeight="1">
      <c r="A7" s="232" t="s">
        <v>94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26" t="s">
        <v>110</v>
      </c>
      <c r="O7" s="226"/>
      <c r="P7" s="226"/>
      <c r="Q7" s="226"/>
      <c r="R7" s="226"/>
      <c r="S7" s="226"/>
      <c r="T7" s="226"/>
      <c r="Z7" s="45"/>
      <c r="AA7" s="45"/>
      <c r="AB7" s="45"/>
      <c r="AC7" s="45"/>
    </row>
    <row r="8" spans="1:29" s="1" customFormat="1" ht="15.75" customHeight="1">
      <c r="A8" s="232" t="s">
        <v>93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6" t="s">
        <v>105</v>
      </c>
      <c r="O8" s="226"/>
      <c r="P8" s="226"/>
      <c r="Q8" s="226"/>
      <c r="R8" s="226"/>
      <c r="S8" s="226"/>
      <c r="T8" s="226"/>
      <c r="Z8" s="45"/>
      <c r="AA8" s="45"/>
      <c r="AB8" s="45"/>
      <c r="AC8" s="45"/>
    </row>
    <row r="9" spans="1:29" s="1" customFormat="1" ht="15.7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223" t="s">
        <v>121</v>
      </c>
      <c r="O9" s="223"/>
      <c r="P9" s="223"/>
      <c r="Q9" s="223"/>
      <c r="R9" s="223"/>
      <c r="S9" s="223"/>
      <c r="T9" s="223"/>
      <c r="Z9" s="39"/>
      <c r="AA9" s="42"/>
      <c r="AB9" s="39"/>
      <c r="AC9" s="39"/>
    </row>
    <row r="10" spans="1:29" s="1" customFormat="1" ht="15.75" customHeight="1">
      <c r="A10" s="229" t="s">
        <v>125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3" t="s">
        <v>17</v>
      </c>
      <c r="O10" s="223"/>
      <c r="P10" s="223"/>
      <c r="Q10" s="223"/>
      <c r="R10" s="223"/>
      <c r="S10" s="223"/>
      <c r="T10" s="223"/>
      <c r="Z10" s="39"/>
      <c r="AA10" s="42"/>
      <c r="AB10" s="39"/>
      <c r="AC10" s="39"/>
    </row>
    <row r="11" spans="1:29" s="1" customFormat="1" ht="15.7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42"/>
      <c r="O11" s="42"/>
      <c r="P11" s="42"/>
      <c r="Q11" s="42"/>
      <c r="R11" s="42"/>
      <c r="S11" s="39"/>
      <c r="T11" s="42"/>
      <c r="Z11" s="39"/>
      <c r="AA11" s="42"/>
      <c r="AB11" s="39"/>
      <c r="AC11" s="39"/>
    </row>
    <row r="12" spans="1:37" s="1" customFormat="1" ht="16.5" customHeight="1">
      <c r="A12" s="227" t="s">
        <v>32</v>
      </c>
      <c r="B12" s="233" t="s">
        <v>18</v>
      </c>
      <c r="C12" s="233" t="s">
        <v>29</v>
      </c>
      <c r="D12" s="233" t="s">
        <v>28</v>
      </c>
      <c r="E12" s="233" t="s">
        <v>40</v>
      </c>
      <c r="F12" s="233" t="s">
        <v>41</v>
      </c>
      <c r="G12" s="236" t="s">
        <v>37</v>
      </c>
      <c r="H12" s="237"/>
      <c r="I12" s="237"/>
      <c r="J12" s="237"/>
      <c r="K12" s="237"/>
      <c r="L12" s="237"/>
      <c r="M12" s="237"/>
      <c r="N12" s="238"/>
      <c r="O12" s="236" t="s">
        <v>43</v>
      </c>
      <c r="P12" s="237"/>
      <c r="Q12" s="237"/>
      <c r="R12" s="238"/>
      <c r="S12" s="227" t="s">
        <v>30</v>
      </c>
      <c r="T12" s="227" t="s">
        <v>31</v>
      </c>
      <c r="U12" s="235"/>
      <c r="V12" s="222"/>
      <c r="W12" s="222"/>
      <c r="X12" s="222"/>
      <c r="Y12" s="222"/>
      <c r="Z12" s="222"/>
      <c r="AA12" s="223"/>
      <c r="AB12" s="223"/>
      <c r="AC12" s="223"/>
      <c r="AD12" s="222"/>
      <c r="AE12" s="222"/>
      <c r="AF12" s="222"/>
      <c r="AG12" s="222"/>
      <c r="AH12" s="222"/>
      <c r="AI12" s="222"/>
      <c r="AJ12" s="222"/>
      <c r="AK12" s="222"/>
    </row>
    <row r="13" spans="1:37" s="2" customFormat="1" ht="117.75" customHeight="1">
      <c r="A13" s="228"/>
      <c r="B13" s="234"/>
      <c r="C13" s="234"/>
      <c r="D13" s="234"/>
      <c r="E13" s="234"/>
      <c r="F13" s="234"/>
      <c r="G13" s="230" t="s">
        <v>38</v>
      </c>
      <c r="H13" s="231"/>
      <c r="I13" s="230" t="s">
        <v>111</v>
      </c>
      <c r="J13" s="231"/>
      <c r="K13" s="230" t="s">
        <v>42</v>
      </c>
      <c r="L13" s="231"/>
      <c r="M13" s="240" t="s">
        <v>44</v>
      </c>
      <c r="N13" s="221"/>
      <c r="O13" s="18" t="s">
        <v>45</v>
      </c>
      <c r="P13" s="230" t="s">
        <v>46</v>
      </c>
      <c r="Q13" s="231"/>
      <c r="R13" s="18" t="s">
        <v>47</v>
      </c>
      <c r="S13" s="228"/>
      <c r="T13" s="228"/>
      <c r="U13" s="235"/>
      <c r="V13" s="222"/>
      <c r="W13" s="222"/>
      <c r="X13" s="222"/>
      <c r="Y13" s="222"/>
      <c r="Z13" s="222"/>
      <c r="AA13" s="223"/>
      <c r="AB13" s="223"/>
      <c r="AC13" s="223"/>
      <c r="AD13" s="222"/>
      <c r="AE13" s="222"/>
      <c r="AF13" s="222"/>
      <c r="AG13" s="222"/>
      <c r="AH13" s="222"/>
      <c r="AI13" s="222"/>
      <c r="AJ13" s="222"/>
      <c r="AK13" s="222"/>
    </row>
    <row r="14" spans="1:20" s="2" customFormat="1" ht="16.5" customHeight="1">
      <c r="A14" s="17"/>
      <c r="B14" s="77"/>
      <c r="C14" s="17"/>
      <c r="D14" s="17"/>
      <c r="E14" s="17"/>
      <c r="F14" s="17"/>
      <c r="G14" s="18" t="s">
        <v>21</v>
      </c>
      <c r="H14" s="18" t="s">
        <v>39</v>
      </c>
      <c r="I14" s="18" t="s">
        <v>21</v>
      </c>
      <c r="J14" s="18" t="s">
        <v>39</v>
      </c>
      <c r="K14" s="18" t="s">
        <v>21</v>
      </c>
      <c r="L14" s="63" t="s">
        <v>39</v>
      </c>
      <c r="M14" s="63" t="s">
        <v>21</v>
      </c>
      <c r="N14" s="63" t="s">
        <v>22</v>
      </c>
      <c r="O14" s="63" t="s">
        <v>39</v>
      </c>
      <c r="P14" s="18" t="s">
        <v>21</v>
      </c>
      <c r="Q14" s="63" t="s">
        <v>39</v>
      </c>
      <c r="R14" s="63" t="s">
        <v>39</v>
      </c>
      <c r="S14" s="63" t="s">
        <v>39</v>
      </c>
      <c r="T14" s="63" t="s">
        <v>39</v>
      </c>
    </row>
    <row r="15" spans="1:20" ht="12.75" customHeight="1">
      <c r="A15" s="21" t="s">
        <v>16</v>
      </c>
      <c r="B15" s="21" t="s">
        <v>1</v>
      </c>
      <c r="C15" s="21" t="s">
        <v>23</v>
      </c>
      <c r="D15" s="21" t="s">
        <v>2</v>
      </c>
      <c r="E15" s="21" t="s">
        <v>20</v>
      </c>
      <c r="F15" s="21" t="s">
        <v>24</v>
      </c>
      <c r="G15" s="21" t="s">
        <v>25</v>
      </c>
      <c r="H15" s="21" t="s">
        <v>3</v>
      </c>
      <c r="I15" s="21" t="s">
        <v>26</v>
      </c>
      <c r="J15" s="21" t="s">
        <v>4</v>
      </c>
      <c r="K15" s="21" t="s">
        <v>5</v>
      </c>
      <c r="L15" s="21" t="s">
        <v>27</v>
      </c>
      <c r="M15" s="21" t="s">
        <v>19</v>
      </c>
      <c r="N15" s="21" t="s">
        <v>82</v>
      </c>
      <c r="O15" s="21" t="s">
        <v>83</v>
      </c>
      <c r="P15" s="21" t="s">
        <v>84</v>
      </c>
      <c r="Q15" s="21" t="s">
        <v>85</v>
      </c>
      <c r="R15" s="21" t="s">
        <v>86</v>
      </c>
      <c r="S15" s="54" t="s">
        <v>87</v>
      </c>
      <c r="T15" s="22" t="s">
        <v>88</v>
      </c>
    </row>
    <row r="16" spans="1:20" ht="30" customHeight="1">
      <c r="A16" s="108" t="s">
        <v>50</v>
      </c>
      <c r="B16" s="5"/>
      <c r="C16" s="75"/>
      <c r="D16" s="31"/>
      <c r="E16" s="31"/>
      <c r="F16" s="31"/>
      <c r="G16" s="31"/>
      <c r="H16" s="31"/>
      <c r="I16" s="31"/>
      <c r="J16" s="31"/>
      <c r="K16" s="76"/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15.75" customHeight="1">
      <c r="A17" s="29" t="s">
        <v>114</v>
      </c>
      <c r="B17" s="54" t="s">
        <v>83</v>
      </c>
      <c r="C17" s="24">
        <v>1</v>
      </c>
      <c r="D17" s="50">
        <v>2123</v>
      </c>
      <c r="E17" s="116">
        <f>D17*25%</f>
        <v>530.75</v>
      </c>
      <c r="F17" s="116">
        <f>(D17+E17)*C17</f>
        <v>2653.75</v>
      </c>
      <c r="G17" s="26">
        <v>30</v>
      </c>
      <c r="H17" s="67">
        <f>F17*G17/100</f>
        <v>796.125</v>
      </c>
      <c r="I17" s="130">
        <v>20</v>
      </c>
      <c r="J17" s="67">
        <f>F17*I17/100</f>
        <v>530.75</v>
      </c>
      <c r="K17" s="26">
        <v>50</v>
      </c>
      <c r="L17" s="67">
        <f>F17*K17%</f>
        <v>1326.875</v>
      </c>
      <c r="M17" s="48"/>
      <c r="N17" s="48"/>
      <c r="O17" s="48"/>
      <c r="P17" s="48"/>
      <c r="Q17" s="48"/>
      <c r="R17" s="48"/>
      <c r="S17" s="28">
        <f aca="true" t="shared" si="0" ref="S17:S27">F17+H17+J17+L17+N17+O17+Q17+R17</f>
        <v>5307.5</v>
      </c>
      <c r="T17" s="28">
        <f>S17*9</f>
        <v>47767.5</v>
      </c>
    </row>
    <row r="18" spans="1:20" ht="15.75" customHeight="1">
      <c r="A18" s="23" t="s">
        <v>60</v>
      </c>
      <c r="B18" s="56" t="s">
        <v>89</v>
      </c>
      <c r="C18" s="70">
        <v>1</v>
      </c>
      <c r="D18" s="71">
        <f>ROUND($D$17*0.95,0)</f>
        <v>2017</v>
      </c>
      <c r="E18" s="116">
        <f>D18*25%</f>
        <v>504.25</v>
      </c>
      <c r="F18" s="116">
        <f>(D18+E18)*C18</f>
        <v>2521.25</v>
      </c>
      <c r="G18" s="72">
        <v>30</v>
      </c>
      <c r="H18" s="67">
        <f aca="true" t="shared" si="1" ref="H18:H27">F18*G18/100</f>
        <v>756.375</v>
      </c>
      <c r="I18" s="131">
        <v>20</v>
      </c>
      <c r="J18" s="67">
        <f aca="true" t="shared" si="2" ref="J18:J27">F18*I18/100</f>
        <v>504.25</v>
      </c>
      <c r="K18" s="73"/>
      <c r="L18" s="48"/>
      <c r="M18" s="74"/>
      <c r="N18" s="121"/>
      <c r="O18" s="74"/>
      <c r="P18" s="74"/>
      <c r="Q18" s="74"/>
      <c r="R18" s="74"/>
      <c r="S18" s="28">
        <f t="shared" si="0"/>
        <v>3781.875</v>
      </c>
      <c r="T18" s="28">
        <f aca="true" t="shared" si="3" ref="T18:T27">S18*9</f>
        <v>34036.875</v>
      </c>
    </row>
    <row r="19" spans="1:20" ht="15.75" customHeight="1">
      <c r="A19" s="46" t="s">
        <v>61</v>
      </c>
      <c r="B19" s="64" t="s">
        <v>89</v>
      </c>
      <c r="C19" s="30">
        <v>1</v>
      </c>
      <c r="D19" s="71">
        <f>ROUND($D$17*0.95,0)</f>
        <v>2017</v>
      </c>
      <c r="E19" s="116">
        <f>D19*25%</f>
        <v>504.25</v>
      </c>
      <c r="F19" s="116">
        <f aca="true" t="shared" si="4" ref="F19:F27">(D19+E19)*C19</f>
        <v>2521.25</v>
      </c>
      <c r="G19" s="25">
        <v>30</v>
      </c>
      <c r="H19" s="67">
        <f t="shared" si="1"/>
        <v>756.375</v>
      </c>
      <c r="I19" s="130">
        <v>20</v>
      </c>
      <c r="J19" s="67">
        <f t="shared" si="2"/>
        <v>504.25</v>
      </c>
      <c r="K19" s="26"/>
      <c r="L19" s="48"/>
      <c r="M19" s="31"/>
      <c r="N19" s="28"/>
      <c r="O19" s="31"/>
      <c r="P19" s="31"/>
      <c r="Q19" s="31"/>
      <c r="R19" s="31"/>
      <c r="S19" s="28">
        <f t="shared" si="0"/>
        <v>3781.875</v>
      </c>
      <c r="T19" s="28">
        <f t="shared" si="3"/>
        <v>34036.875</v>
      </c>
    </row>
    <row r="20" spans="1:20" ht="15.75" customHeight="1">
      <c r="A20" s="46" t="s">
        <v>116</v>
      </c>
      <c r="B20" s="56" t="s">
        <v>90</v>
      </c>
      <c r="C20" s="30">
        <v>1</v>
      </c>
      <c r="D20" s="71">
        <f>ROUND($D$17*0.9,0)</f>
        <v>1911</v>
      </c>
      <c r="E20" s="116"/>
      <c r="F20" s="116">
        <f t="shared" si="4"/>
        <v>1911</v>
      </c>
      <c r="G20" s="25"/>
      <c r="H20" s="67"/>
      <c r="I20" s="67"/>
      <c r="J20" s="67"/>
      <c r="K20" s="26">
        <v>25</v>
      </c>
      <c r="L20" s="67">
        <f>F20*K20%</f>
        <v>477.75</v>
      </c>
      <c r="M20" s="31"/>
      <c r="N20" s="31"/>
      <c r="O20" s="31"/>
      <c r="P20" s="31"/>
      <c r="Q20" s="31"/>
      <c r="R20" s="31"/>
      <c r="S20" s="28">
        <f t="shared" si="0"/>
        <v>2388.75</v>
      </c>
      <c r="T20" s="28">
        <f t="shared" si="3"/>
        <v>21498.75</v>
      </c>
    </row>
    <row r="21" spans="1:20" ht="15.75" customHeight="1">
      <c r="A21" s="46" t="s">
        <v>51</v>
      </c>
      <c r="B21" s="56" t="s">
        <v>90</v>
      </c>
      <c r="C21" s="30">
        <v>1</v>
      </c>
      <c r="D21" s="71">
        <f>ROUND($D$17*0.9,0)</f>
        <v>1911</v>
      </c>
      <c r="E21" s="116"/>
      <c r="F21" s="116">
        <f t="shared" si="4"/>
        <v>1911</v>
      </c>
      <c r="G21" s="25"/>
      <c r="H21" s="67"/>
      <c r="I21" s="67"/>
      <c r="J21" s="67"/>
      <c r="K21" s="26">
        <v>25</v>
      </c>
      <c r="L21" s="67">
        <f>F21*K21%</f>
        <v>477.75</v>
      </c>
      <c r="M21" s="31"/>
      <c r="N21" s="31"/>
      <c r="O21" s="31"/>
      <c r="P21" s="31"/>
      <c r="Q21" s="31"/>
      <c r="R21" s="31"/>
      <c r="S21" s="28">
        <f t="shared" si="0"/>
        <v>2388.75</v>
      </c>
      <c r="T21" s="28">
        <f t="shared" si="3"/>
        <v>21498.75</v>
      </c>
    </row>
    <row r="22" spans="1:20" ht="15.75" customHeight="1">
      <c r="A22" s="29" t="s">
        <v>49</v>
      </c>
      <c r="B22" s="56" t="s">
        <v>5</v>
      </c>
      <c r="C22" s="30">
        <v>1</v>
      </c>
      <c r="D22" s="50">
        <v>1621</v>
      </c>
      <c r="E22" s="116">
        <f aca="true" t="shared" si="5" ref="E22:E27">D22*25%</f>
        <v>405.25</v>
      </c>
      <c r="F22" s="116">
        <f t="shared" si="4"/>
        <v>2026.25</v>
      </c>
      <c r="G22" s="25">
        <v>30</v>
      </c>
      <c r="H22" s="67">
        <f t="shared" si="1"/>
        <v>607.875</v>
      </c>
      <c r="I22" s="122">
        <v>20</v>
      </c>
      <c r="J22" s="67">
        <f t="shared" si="2"/>
        <v>405.25</v>
      </c>
      <c r="K22" s="26"/>
      <c r="L22" s="31"/>
      <c r="M22" s="31"/>
      <c r="N22" s="31"/>
      <c r="O22" s="31"/>
      <c r="P22" s="31"/>
      <c r="Q22" s="31"/>
      <c r="R22" s="31"/>
      <c r="S22" s="28">
        <f t="shared" si="0"/>
        <v>3039.375</v>
      </c>
      <c r="T22" s="28">
        <f t="shared" si="3"/>
        <v>27354.375</v>
      </c>
    </row>
    <row r="23" spans="1:20" ht="15" customHeight="1">
      <c r="A23" s="23" t="s">
        <v>91</v>
      </c>
      <c r="B23" s="55" t="s">
        <v>4</v>
      </c>
      <c r="C23" s="30">
        <v>1</v>
      </c>
      <c r="D23" s="50">
        <v>1498</v>
      </c>
      <c r="E23" s="116">
        <f t="shared" si="5"/>
        <v>374.5</v>
      </c>
      <c r="F23" s="116">
        <f t="shared" si="4"/>
        <v>1872.5</v>
      </c>
      <c r="G23" s="25">
        <v>10</v>
      </c>
      <c r="H23" s="67">
        <f t="shared" si="1"/>
        <v>187.25</v>
      </c>
      <c r="I23" s="122">
        <v>20</v>
      </c>
      <c r="J23" s="67">
        <f t="shared" si="2"/>
        <v>374.5</v>
      </c>
      <c r="K23" s="26"/>
      <c r="L23" s="31"/>
      <c r="M23" s="31"/>
      <c r="N23" s="31"/>
      <c r="O23" s="31"/>
      <c r="P23" s="31"/>
      <c r="Q23" s="31"/>
      <c r="R23" s="31"/>
      <c r="S23" s="28">
        <f t="shared" si="0"/>
        <v>2434.25</v>
      </c>
      <c r="T23" s="28">
        <f t="shared" si="3"/>
        <v>21908.25</v>
      </c>
    </row>
    <row r="24" spans="1:20" ht="15">
      <c r="A24" s="29" t="s">
        <v>53</v>
      </c>
      <c r="B24" s="54" t="s">
        <v>4</v>
      </c>
      <c r="C24" s="57">
        <v>0.5</v>
      </c>
      <c r="D24" s="50">
        <v>1498</v>
      </c>
      <c r="E24" s="116">
        <f t="shared" si="5"/>
        <v>374.5</v>
      </c>
      <c r="F24" s="116">
        <f t="shared" si="4"/>
        <v>936.25</v>
      </c>
      <c r="G24" s="25">
        <v>10</v>
      </c>
      <c r="H24" s="67">
        <f t="shared" si="1"/>
        <v>93.625</v>
      </c>
      <c r="I24" s="122">
        <v>20</v>
      </c>
      <c r="J24" s="67">
        <f t="shared" si="2"/>
        <v>187.25</v>
      </c>
      <c r="K24" s="26"/>
      <c r="L24" s="31"/>
      <c r="M24" s="31"/>
      <c r="N24" s="31"/>
      <c r="O24" s="31"/>
      <c r="P24" s="31"/>
      <c r="Q24" s="31"/>
      <c r="R24" s="31"/>
      <c r="S24" s="28">
        <f t="shared" si="0"/>
        <v>1217.125</v>
      </c>
      <c r="T24" s="28">
        <f t="shared" si="3"/>
        <v>10954.125</v>
      </c>
    </row>
    <row r="25" spans="1:20" ht="15" customHeight="1">
      <c r="A25" s="39" t="s">
        <v>69</v>
      </c>
      <c r="B25" s="54" t="s">
        <v>5</v>
      </c>
      <c r="C25" s="30">
        <v>1</v>
      </c>
      <c r="D25" s="50">
        <v>1621</v>
      </c>
      <c r="E25" s="116">
        <f t="shared" si="5"/>
        <v>405.25</v>
      </c>
      <c r="F25" s="116">
        <f t="shared" si="4"/>
        <v>2026.25</v>
      </c>
      <c r="G25" s="25">
        <v>10</v>
      </c>
      <c r="H25" s="67">
        <f t="shared" si="1"/>
        <v>202.625</v>
      </c>
      <c r="I25" s="122">
        <v>20</v>
      </c>
      <c r="J25" s="67">
        <f t="shared" si="2"/>
        <v>405.25</v>
      </c>
      <c r="K25" s="26"/>
      <c r="L25" s="31"/>
      <c r="M25" s="31"/>
      <c r="N25" s="31"/>
      <c r="O25" s="31"/>
      <c r="P25" s="31"/>
      <c r="Q25" s="31"/>
      <c r="R25" s="31"/>
      <c r="S25" s="28">
        <f t="shared" si="0"/>
        <v>2634.125</v>
      </c>
      <c r="T25" s="28">
        <f t="shared" si="3"/>
        <v>23707.125</v>
      </c>
    </row>
    <row r="26" spans="1:20" ht="15">
      <c r="A26" s="29" t="s">
        <v>52</v>
      </c>
      <c r="B26" s="92" t="s">
        <v>4</v>
      </c>
      <c r="C26" s="30">
        <v>0.5</v>
      </c>
      <c r="D26" s="50">
        <v>1498</v>
      </c>
      <c r="E26" s="116">
        <f t="shared" si="5"/>
        <v>374.5</v>
      </c>
      <c r="F26" s="116">
        <f t="shared" si="4"/>
        <v>936.25</v>
      </c>
      <c r="G26" s="25">
        <v>10</v>
      </c>
      <c r="H26" s="67">
        <f t="shared" si="1"/>
        <v>93.625</v>
      </c>
      <c r="I26" s="122">
        <v>20</v>
      </c>
      <c r="J26" s="67">
        <f t="shared" si="2"/>
        <v>187.25</v>
      </c>
      <c r="K26" s="26"/>
      <c r="L26" s="31"/>
      <c r="M26" s="31"/>
      <c r="N26" s="31"/>
      <c r="O26" s="31"/>
      <c r="P26" s="31"/>
      <c r="Q26" s="31"/>
      <c r="R26" s="31"/>
      <c r="S26" s="28">
        <f t="shared" si="0"/>
        <v>1217.125</v>
      </c>
      <c r="T26" s="28">
        <f t="shared" si="3"/>
        <v>10954.125</v>
      </c>
    </row>
    <row r="27" spans="1:20" ht="15">
      <c r="A27" s="29" t="s">
        <v>92</v>
      </c>
      <c r="B27" s="92" t="s">
        <v>4</v>
      </c>
      <c r="C27" s="30">
        <v>1</v>
      </c>
      <c r="D27" s="50">
        <v>1498</v>
      </c>
      <c r="E27" s="116">
        <f t="shared" si="5"/>
        <v>374.5</v>
      </c>
      <c r="F27" s="116">
        <f t="shared" si="4"/>
        <v>1872.5</v>
      </c>
      <c r="G27" s="25">
        <v>30</v>
      </c>
      <c r="H27" s="67">
        <f t="shared" si="1"/>
        <v>561.75</v>
      </c>
      <c r="I27" s="122">
        <v>20</v>
      </c>
      <c r="J27" s="67">
        <f t="shared" si="2"/>
        <v>374.5</v>
      </c>
      <c r="K27" s="26"/>
      <c r="L27" s="31"/>
      <c r="M27" s="31"/>
      <c r="N27" s="31"/>
      <c r="O27" s="31"/>
      <c r="P27" s="31"/>
      <c r="Q27" s="31"/>
      <c r="R27" s="31"/>
      <c r="S27" s="28">
        <f t="shared" si="0"/>
        <v>2808.75</v>
      </c>
      <c r="T27" s="28">
        <f t="shared" si="3"/>
        <v>25278.75</v>
      </c>
    </row>
    <row r="28" spans="1:20" s="3" customFormat="1" ht="15.75" customHeight="1">
      <c r="A28" s="102" t="s">
        <v>73</v>
      </c>
      <c r="B28" s="103"/>
      <c r="C28" s="132">
        <f>C17+C18+C19+C22+C23+C24+C25+C26+C27</f>
        <v>8</v>
      </c>
      <c r="D28" s="132">
        <f>D17+D18+D19+D22+D23+D24+D25+D26+D27</f>
        <v>15391</v>
      </c>
      <c r="E28" s="132">
        <f>E17+E18+E19+E22+E23+E24+E25+E26+E27</f>
        <v>3847.75</v>
      </c>
      <c r="F28" s="132">
        <f>F17+F18+F19+F22+F23+F24+F25+F26+F27</f>
        <v>17366.25</v>
      </c>
      <c r="G28" s="132"/>
      <c r="H28" s="132">
        <f aca="true" t="shared" si="6" ref="H28:T28">H17+H18+H19+H22+H23+H24+H25+H26+H27</f>
        <v>4055.625</v>
      </c>
      <c r="I28" s="132">
        <f t="shared" si="6"/>
        <v>180</v>
      </c>
      <c r="J28" s="132">
        <f t="shared" si="6"/>
        <v>3473.25</v>
      </c>
      <c r="K28" s="132">
        <f t="shared" si="6"/>
        <v>50</v>
      </c>
      <c r="L28" s="132">
        <f t="shared" si="6"/>
        <v>1326.875</v>
      </c>
      <c r="M28" s="132">
        <f t="shared" si="6"/>
        <v>0</v>
      </c>
      <c r="N28" s="132">
        <f t="shared" si="6"/>
        <v>0</v>
      </c>
      <c r="O28" s="132">
        <f t="shared" si="6"/>
        <v>0</v>
      </c>
      <c r="P28" s="132">
        <f t="shared" si="6"/>
        <v>0</v>
      </c>
      <c r="Q28" s="132">
        <f t="shared" si="6"/>
        <v>0</v>
      </c>
      <c r="R28" s="132">
        <f t="shared" si="6"/>
        <v>0</v>
      </c>
      <c r="S28" s="132">
        <f t="shared" si="6"/>
        <v>26222</v>
      </c>
      <c r="T28" s="132">
        <f t="shared" si="6"/>
        <v>235998</v>
      </c>
    </row>
    <row r="29" spans="1:20" s="3" customFormat="1" ht="15.75" customHeight="1">
      <c r="A29" s="99" t="s">
        <v>74</v>
      </c>
      <c r="B29" s="100"/>
      <c r="C29" s="133">
        <f>C28+C20+C21</f>
        <v>10</v>
      </c>
      <c r="D29" s="133">
        <f>D28+D20+D21</f>
        <v>19213</v>
      </c>
      <c r="E29" s="133">
        <f>E28+E20+E21</f>
        <v>3847.75</v>
      </c>
      <c r="F29" s="133">
        <f>F28+F20+F21</f>
        <v>21188.25</v>
      </c>
      <c r="G29" s="133"/>
      <c r="H29" s="133">
        <f aca="true" t="shared" si="7" ref="H29:T29">H28+H20+H21</f>
        <v>4055.625</v>
      </c>
      <c r="I29" s="133">
        <f t="shared" si="7"/>
        <v>180</v>
      </c>
      <c r="J29" s="133">
        <f t="shared" si="7"/>
        <v>3473.25</v>
      </c>
      <c r="K29" s="133">
        <f t="shared" si="7"/>
        <v>100</v>
      </c>
      <c r="L29" s="133">
        <f t="shared" si="7"/>
        <v>2282.375</v>
      </c>
      <c r="M29" s="133">
        <f t="shared" si="7"/>
        <v>0</v>
      </c>
      <c r="N29" s="133">
        <f t="shared" si="7"/>
        <v>0</v>
      </c>
      <c r="O29" s="133">
        <f t="shared" si="7"/>
        <v>0</v>
      </c>
      <c r="P29" s="133">
        <f t="shared" si="7"/>
        <v>0</v>
      </c>
      <c r="Q29" s="133">
        <f t="shared" si="7"/>
        <v>0</v>
      </c>
      <c r="R29" s="133">
        <f t="shared" si="7"/>
        <v>0</v>
      </c>
      <c r="S29" s="133">
        <f t="shared" si="7"/>
        <v>30999.5</v>
      </c>
      <c r="T29" s="133">
        <f t="shared" si="7"/>
        <v>278995.5</v>
      </c>
    </row>
    <row r="30" spans="1:20" ht="14.25" customHeight="1">
      <c r="A30" s="109" t="s">
        <v>6</v>
      </c>
      <c r="B30" s="52"/>
      <c r="C30" s="32"/>
      <c r="D30" s="50"/>
      <c r="E30" s="50"/>
      <c r="F30" s="50"/>
      <c r="G30" s="25"/>
      <c r="H30" s="28"/>
      <c r="I30" s="28"/>
      <c r="J30" s="28"/>
      <c r="K30" s="26"/>
      <c r="L30" s="31"/>
      <c r="M30" s="31"/>
      <c r="N30" s="31"/>
      <c r="O30" s="31"/>
      <c r="P30" s="31"/>
      <c r="Q30" s="31"/>
      <c r="R30" s="31"/>
      <c r="S30" s="28"/>
      <c r="T30" s="28"/>
    </row>
    <row r="31" spans="1:20" ht="15.75" customHeight="1">
      <c r="A31" s="29" t="s">
        <v>62</v>
      </c>
      <c r="B31" s="56" t="s">
        <v>20</v>
      </c>
      <c r="C31" s="32">
        <v>1</v>
      </c>
      <c r="D31" s="50">
        <v>1153</v>
      </c>
      <c r="E31" s="50"/>
      <c r="F31" s="116">
        <f aca="true" t="shared" si="8" ref="F31:F40">(D31+E31)*C31</f>
        <v>1153</v>
      </c>
      <c r="G31" s="25"/>
      <c r="H31" s="28"/>
      <c r="I31" s="28"/>
      <c r="J31" s="28"/>
      <c r="K31" s="26"/>
      <c r="L31" s="31"/>
      <c r="M31" s="31"/>
      <c r="N31" s="31"/>
      <c r="O31" s="31"/>
      <c r="P31" s="31"/>
      <c r="Q31" s="31"/>
      <c r="R31" s="31"/>
      <c r="S31" s="28">
        <f>F31+H31+J31+L31+N31+O31+Q31+R31</f>
        <v>1153</v>
      </c>
      <c r="T31" s="28">
        <f>S31*9</f>
        <v>10377</v>
      </c>
    </row>
    <row r="32" spans="1:20" ht="15.75" customHeight="1">
      <c r="A32" s="29" t="s">
        <v>7</v>
      </c>
      <c r="B32" s="56" t="s">
        <v>20</v>
      </c>
      <c r="C32" s="32">
        <v>1</v>
      </c>
      <c r="D32" s="50">
        <v>1153</v>
      </c>
      <c r="E32" s="50"/>
      <c r="F32" s="116">
        <f t="shared" si="8"/>
        <v>1153</v>
      </c>
      <c r="G32" s="25"/>
      <c r="H32" s="28"/>
      <c r="I32" s="28"/>
      <c r="J32" s="28"/>
      <c r="K32" s="26"/>
      <c r="L32" s="31"/>
      <c r="M32" s="31"/>
      <c r="N32" s="31"/>
      <c r="O32" s="31"/>
      <c r="P32" s="31"/>
      <c r="Q32" s="31"/>
      <c r="R32" s="31"/>
      <c r="S32" s="28">
        <f aca="true" t="shared" si="9" ref="S32:S40">F32+H32+J32+L32+N32+O32+Q32+R32</f>
        <v>1153</v>
      </c>
      <c r="T32" s="28">
        <f aca="true" t="shared" si="10" ref="T32:T40">S32*9</f>
        <v>10377</v>
      </c>
    </row>
    <row r="33" spans="1:20" ht="15.75" customHeight="1">
      <c r="A33" s="46" t="s">
        <v>101</v>
      </c>
      <c r="B33" s="55" t="s">
        <v>4</v>
      </c>
      <c r="C33" s="32">
        <v>2</v>
      </c>
      <c r="D33" s="50">
        <v>1498</v>
      </c>
      <c r="E33" s="50"/>
      <c r="F33" s="116">
        <f t="shared" si="8"/>
        <v>2996</v>
      </c>
      <c r="G33" s="25"/>
      <c r="H33" s="68"/>
      <c r="I33" s="68"/>
      <c r="J33" s="68"/>
      <c r="K33" s="26">
        <v>10</v>
      </c>
      <c r="L33" s="120">
        <f>F33*K33%</f>
        <v>299.6</v>
      </c>
      <c r="M33" s="31"/>
      <c r="N33" s="31"/>
      <c r="O33" s="31"/>
      <c r="P33" s="31"/>
      <c r="Q33" s="31"/>
      <c r="R33" s="31"/>
      <c r="S33" s="28">
        <f t="shared" si="9"/>
        <v>3295.6</v>
      </c>
      <c r="T33" s="28">
        <f t="shared" si="10"/>
        <v>29660.399999999998</v>
      </c>
    </row>
    <row r="34" spans="1:20" ht="15.75" customHeight="1">
      <c r="A34" s="29" t="s">
        <v>54</v>
      </c>
      <c r="B34" s="55" t="s">
        <v>19</v>
      </c>
      <c r="C34" s="32">
        <v>1</v>
      </c>
      <c r="D34" s="50">
        <v>1868</v>
      </c>
      <c r="E34" s="116">
        <f>D34*0.15</f>
        <v>280.2</v>
      </c>
      <c r="F34" s="116">
        <f t="shared" si="8"/>
        <v>2148.2</v>
      </c>
      <c r="G34" s="25">
        <v>30</v>
      </c>
      <c r="H34" s="68">
        <f>F34*G34/100</f>
        <v>644.4599999999999</v>
      </c>
      <c r="I34" s="68"/>
      <c r="J34" s="68"/>
      <c r="K34" s="26"/>
      <c r="L34" s="31"/>
      <c r="M34" s="31"/>
      <c r="N34" s="31"/>
      <c r="O34" s="31"/>
      <c r="P34" s="31"/>
      <c r="Q34" s="31"/>
      <c r="R34" s="31"/>
      <c r="S34" s="28">
        <f t="shared" si="9"/>
        <v>2792.66</v>
      </c>
      <c r="T34" s="28">
        <f t="shared" si="10"/>
        <v>25133.94</v>
      </c>
    </row>
    <row r="35" spans="1:20" ht="15.75" customHeight="1">
      <c r="A35" s="29" t="s">
        <v>55</v>
      </c>
      <c r="B35" s="55" t="s">
        <v>26</v>
      </c>
      <c r="C35" s="32">
        <v>2</v>
      </c>
      <c r="D35" s="50">
        <v>1424</v>
      </c>
      <c r="E35" s="116">
        <f>D35*0.15</f>
        <v>213.6</v>
      </c>
      <c r="F35" s="116">
        <f t="shared" si="8"/>
        <v>3275.2</v>
      </c>
      <c r="G35" s="25">
        <v>30</v>
      </c>
      <c r="H35" s="68">
        <f>F35*G35/100</f>
        <v>982.56</v>
      </c>
      <c r="I35" s="68"/>
      <c r="J35" s="68"/>
      <c r="K35" s="26"/>
      <c r="L35" s="31"/>
      <c r="M35" s="31"/>
      <c r="N35" s="31"/>
      <c r="O35" s="31"/>
      <c r="P35" s="31">
        <v>10</v>
      </c>
      <c r="Q35" s="28">
        <f>F35*P35/100</f>
        <v>327.52</v>
      </c>
      <c r="R35" s="31"/>
      <c r="S35" s="28">
        <f t="shared" si="9"/>
        <v>4585.280000000001</v>
      </c>
      <c r="T35" s="28">
        <f t="shared" si="10"/>
        <v>41267.520000000004</v>
      </c>
    </row>
    <row r="36" spans="1:20" ht="15.75" customHeight="1">
      <c r="A36" s="29" t="s">
        <v>102</v>
      </c>
      <c r="B36" s="55" t="s">
        <v>26</v>
      </c>
      <c r="C36" s="32">
        <v>1</v>
      </c>
      <c r="D36" s="50">
        <v>1424</v>
      </c>
      <c r="E36" s="50"/>
      <c r="F36" s="116">
        <f t="shared" si="8"/>
        <v>1424</v>
      </c>
      <c r="G36" s="25">
        <v>30</v>
      </c>
      <c r="H36" s="68">
        <f>F36*G36/100</f>
        <v>427.2</v>
      </c>
      <c r="I36" s="68"/>
      <c r="J36" s="68"/>
      <c r="K36" s="26"/>
      <c r="L36" s="31"/>
      <c r="M36" s="31"/>
      <c r="N36" s="31"/>
      <c r="O36" s="31"/>
      <c r="P36" s="31"/>
      <c r="Q36" s="31"/>
      <c r="R36" s="31"/>
      <c r="S36" s="28">
        <f t="shared" si="9"/>
        <v>1851.2</v>
      </c>
      <c r="T36" s="28">
        <f t="shared" si="10"/>
        <v>16660.8</v>
      </c>
    </row>
    <row r="37" spans="1:20" ht="15.75" customHeight="1">
      <c r="A37" s="23" t="s">
        <v>103</v>
      </c>
      <c r="B37" s="54" t="s">
        <v>26</v>
      </c>
      <c r="C37" s="32">
        <v>1</v>
      </c>
      <c r="D37" s="50">
        <v>1424</v>
      </c>
      <c r="E37" s="50"/>
      <c r="F37" s="116">
        <f t="shared" si="8"/>
        <v>1424</v>
      </c>
      <c r="G37" s="25">
        <v>10</v>
      </c>
      <c r="H37" s="120">
        <f>F37*G37/100</f>
        <v>142.4</v>
      </c>
      <c r="I37" s="123">
        <v>50</v>
      </c>
      <c r="J37" s="129">
        <f>F37*I37/100</f>
        <v>712</v>
      </c>
      <c r="K37" s="26"/>
      <c r="L37" s="31"/>
      <c r="M37" s="31"/>
      <c r="N37" s="31"/>
      <c r="O37" s="31"/>
      <c r="P37" s="31"/>
      <c r="Q37" s="31"/>
      <c r="R37" s="31"/>
      <c r="S37" s="28">
        <f t="shared" si="9"/>
        <v>2278.4</v>
      </c>
      <c r="T37" s="28">
        <f t="shared" si="10"/>
        <v>20505.600000000002</v>
      </c>
    </row>
    <row r="38" spans="1:20" ht="15.75" customHeight="1">
      <c r="A38" s="23" t="s">
        <v>104</v>
      </c>
      <c r="B38" s="54" t="s">
        <v>4</v>
      </c>
      <c r="C38" s="32">
        <v>1</v>
      </c>
      <c r="D38" s="50">
        <v>1498</v>
      </c>
      <c r="E38" s="50"/>
      <c r="F38" s="116">
        <f t="shared" si="8"/>
        <v>1498</v>
      </c>
      <c r="G38" s="25"/>
      <c r="H38" s="67"/>
      <c r="I38" s="67"/>
      <c r="J38" s="67"/>
      <c r="K38" s="26"/>
      <c r="L38" s="31"/>
      <c r="M38" s="31"/>
      <c r="N38" s="31"/>
      <c r="O38" s="31"/>
      <c r="P38" s="31"/>
      <c r="Q38" s="31"/>
      <c r="R38" s="31"/>
      <c r="S38" s="28">
        <f t="shared" si="9"/>
        <v>1498</v>
      </c>
      <c r="T38" s="28">
        <f t="shared" si="10"/>
        <v>13482</v>
      </c>
    </row>
    <row r="39" spans="1:20" ht="15.75" customHeight="1">
      <c r="A39" s="134" t="s">
        <v>8</v>
      </c>
      <c r="B39" s="135" t="s">
        <v>20</v>
      </c>
      <c r="C39" s="136">
        <v>0.5</v>
      </c>
      <c r="D39" s="137">
        <v>1108</v>
      </c>
      <c r="E39" s="137"/>
      <c r="F39" s="138">
        <f t="shared" si="8"/>
        <v>554</v>
      </c>
      <c r="G39" s="139"/>
      <c r="H39" s="140"/>
      <c r="I39" s="140"/>
      <c r="J39" s="140"/>
      <c r="K39" s="141"/>
      <c r="L39" s="142"/>
      <c r="M39" s="142"/>
      <c r="N39" s="142"/>
      <c r="O39" s="142"/>
      <c r="P39" s="142">
        <v>10</v>
      </c>
      <c r="Q39" s="143">
        <f>F39*P39/100</f>
        <v>55.4</v>
      </c>
      <c r="R39" s="142"/>
      <c r="S39" s="143">
        <f t="shared" si="9"/>
        <v>609.4</v>
      </c>
      <c r="T39" s="28">
        <f>S39*9</f>
        <v>5484.599999999999</v>
      </c>
    </row>
    <row r="40" spans="1:20" ht="16.5" customHeight="1">
      <c r="A40" s="29" t="s">
        <v>70</v>
      </c>
      <c r="B40" s="54" t="s">
        <v>24</v>
      </c>
      <c r="C40" s="32">
        <v>1</v>
      </c>
      <c r="D40" s="50">
        <v>1193</v>
      </c>
      <c r="E40" s="50"/>
      <c r="F40" s="116">
        <f t="shared" si="8"/>
        <v>1193</v>
      </c>
      <c r="G40" s="25"/>
      <c r="H40" s="68"/>
      <c r="I40" s="68"/>
      <c r="J40" s="68"/>
      <c r="K40" s="26"/>
      <c r="L40" s="31"/>
      <c r="M40" s="31"/>
      <c r="N40" s="31"/>
      <c r="O40" s="31"/>
      <c r="P40" s="31">
        <v>12</v>
      </c>
      <c r="Q40" s="28"/>
      <c r="R40" s="31"/>
      <c r="S40" s="28">
        <f t="shared" si="9"/>
        <v>1193</v>
      </c>
      <c r="T40" s="28">
        <f t="shared" si="10"/>
        <v>10737</v>
      </c>
    </row>
    <row r="41" spans="1:20" s="3" customFormat="1" ht="14.25" customHeight="1">
      <c r="A41" s="99" t="s">
        <v>75</v>
      </c>
      <c r="B41" s="104"/>
      <c r="C41" s="105">
        <f aca="true" t="shared" si="11" ref="C41:T41">SUM(C31:C40)</f>
        <v>11.5</v>
      </c>
      <c r="D41" s="105">
        <f t="shared" si="11"/>
        <v>13743</v>
      </c>
      <c r="E41" s="105">
        <f t="shared" si="11"/>
        <v>493.79999999999995</v>
      </c>
      <c r="F41" s="105">
        <f t="shared" si="11"/>
        <v>16818.4</v>
      </c>
      <c r="G41" s="105">
        <f t="shared" si="11"/>
        <v>100</v>
      </c>
      <c r="H41" s="105">
        <f t="shared" si="11"/>
        <v>2196.62</v>
      </c>
      <c r="I41" s="105">
        <f t="shared" si="11"/>
        <v>50</v>
      </c>
      <c r="J41" s="105">
        <f t="shared" si="11"/>
        <v>712</v>
      </c>
      <c r="K41" s="105">
        <f t="shared" si="11"/>
        <v>10</v>
      </c>
      <c r="L41" s="105">
        <f t="shared" si="11"/>
        <v>299.6</v>
      </c>
      <c r="M41" s="105">
        <f t="shared" si="11"/>
        <v>0</v>
      </c>
      <c r="N41" s="105">
        <f t="shared" si="11"/>
        <v>0</v>
      </c>
      <c r="O41" s="105">
        <f t="shared" si="11"/>
        <v>0</v>
      </c>
      <c r="P41" s="105">
        <f t="shared" si="11"/>
        <v>32</v>
      </c>
      <c r="Q41" s="105">
        <f t="shared" si="11"/>
        <v>382.91999999999996</v>
      </c>
      <c r="R41" s="105">
        <f t="shared" si="11"/>
        <v>0</v>
      </c>
      <c r="S41" s="105">
        <f t="shared" si="11"/>
        <v>20409.540000000005</v>
      </c>
      <c r="T41" s="105">
        <f t="shared" si="11"/>
        <v>183685.86000000002</v>
      </c>
    </row>
    <row r="42" spans="1:20" ht="15" customHeight="1">
      <c r="A42" s="109" t="s">
        <v>9</v>
      </c>
      <c r="B42" s="52"/>
      <c r="C42" s="32"/>
      <c r="D42" s="50"/>
      <c r="E42" s="50"/>
      <c r="F42" s="116"/>
      <c r="G42" s="25"/>
      <c r="H42" s="28"/>
      <c r="I42" s="28"/>
      <c r="J42" s="28"/>
      <c r="K42" s="26"/>
      <c r="L42" s="31"/>
      <c r="M42" s="31"/>
      <c r="N42" s="31"/>
      <c r="O42" s="31"/>
      <c r="P42" s="31"/>
      <c r="Q42" s="31"/>
      <c r="R42" s="31"/>
      <c r="S42" s="28"/>
      <c r="T42" s="28"/>
    </row>
    <row r="43" spans="1:20" ht="15" customHeight="1">
      <c r="A43" s="46" t="s">
        <v>59</v>
      </c>
      <c r="B43" s="56" t="s">
        <v>24</v>
      </c>
      <c r="C43" s="32">
        <v>10</v>
      </c>
      <c r="D43" s="50">
        <v>1193</v>
      </c>
      <c r="E43" s="116">
        <f>D43*25%</f>
        <v>298.25</v>
      </c>
      <c r="F43" s="116">
        <f>(D43+E43)*C43</f>
        <v>14912.5</v>
      </c>
      <c r="G43" s="25"/>
      <c r="H43" s="28"/>
      <c r="I43" s="28"/>
      <c r="J43" s="28"/>
      <c r="K43" s="26"/>
      <c r="L43" s="31"/>
      <c r="M43" s="31"/>
      <c r="N43" s="31"/>
      <c r="O43" s="119">
        <f>F43*0.18</f>
        <v>2684.25</v>
      </c>
      <c r="P43" s="31"/>
      <c r="Q43" s="31"/>
      <c r="R43" s="31"/>
      <c r="S43" s="28">
        <f>F43+H43+J43+L43+N43+O43+Q43+R43</f>
        <v>17596.75</v>
      </c>
      <c r="T43" s="28">
        <f>S43*9</f>
        <v>158370.75</v>
      </c>
    </row>
    <row r="44" spans="1:20" ht="15" customHeight="1">
      <c r="A44" s="29" t="s">
        <v>56</v>
      </c>
      <c r="B44" s="56" t="s">
        <v>1</v>
      </c>
      <c r="C44" s="32">
        <v>1</v>
      </c>
      <c r="D44" s="50">
        <v>1123</v>
      </c>
      <c r="E44" s="50"/>
      <c r="F44" s="116">
        <f aca="true" t="shared" si="12" ref="F44:F57">(D44+E44)*C44</f>
        <v>1123</v>
      </c>
      <c r="G44" s="25"/>
      <c r="H44" s="28"/>
      <c r="I44" s="28"/>
      <c r="J44" s="28"/>
      <c r="K44" s="26"/>
      <c r="L44" s="31"/>
      <c r="M44" s="31"/>
      <c r="N44" s="31"/>
      <c r="O44" s="31"/>
      <c r="P44" s="31"/>
      <c r="Q44" s="31"/>
      <c r="R44" s="31"/>
      <c r="S44" s="28">
        <f aca="true" t="shared" si="13" ref="S44:S57">F44+H44+J44+L44+N44+O44+Q44+R44</f>
        <v>1123</v>
      </c>
      <c r="T44" s="28">
        <f aca="true" t="shared" si="14" ref="T44:T57">S44*9</f>
        <v>10107</v>
      </c>
    </row>
    <row r="45" spans="1:20" ht="15" customHeight="1">
      <c r="A45" s="61" t="s">
        <v>71</v>
      </c>
      <c r="B45" s="56" t="s">
        <v>16</v>
      </c>
      <c r="C45" s="32">
        <v>1</v>
      </c>
      <c r="D45" s="50">
        <v>1118</v>
      </c>
      <c r="E45" s="50"/>
      <c r="F45" s="116">
        <f t="shared" si="12"/>
        <v>1118</v>
      </c>
      <c r="G45" s="25"/>
      <c r="H45" s="28"/>
      <c r="I45" s="28"/>
      <c r="J45" s="28"/>
      <c r="K45" s="26"/>
      <c r="L45" s="31"/>
      <c r="M45" s="31"/>
      <c r="N45" s="31"/>
      <c r="O45" s="31"/>
      <c r="P45" s="31"/>
      <c r="Q45" s="31"/>
      <c r="R45" s="31"/>
      <c r="S45" s="28">
        <f t="shared" si="13"/>
        <v>1118</v>
      </c>
      <c r="T45" s="28">
        <f t="shared" si="14"/>
        <v>10062</v>
      </c>
    </row>
    <row r="46" spans="1:20" ht="15" customHeight="1">
      <c r="A46" s="29" t="s">
        <v>64</v>
      </c>
      <c r="B46" s="56" t="s">
        <v>20</v>
      </c>
      <c r="C46" s="32">
        <v>2.5</v>
      </c>
      <c r="D46" s="50">
        <v>1153</v>
      </c>
      <c r="E46" s="50"/>
      <c r="F46" s="116">
        <f t="shared" si="12"/>
        <v>2882.5</v>
      </c>
      <c r="G46" s="25"/>
      <c r="H46" s="28"/>
      <c r="I46" s="28"/>
      <c r="J46" s="28"/>
      <c r="K46" s="26"/>
      <c r="L46" s="31"/>
      <c r="M46" s="31"/>
      <c r="N46" s="31"/>
      <c r="O46" s="31"/>
      <c r="P46" s="31">
        <v>12</v>
      </c>
      <c r="Q46" s="28"/>
      <c r="R46" s="31"/>
      <c r="S46" s="28">
        <f t="shared" si="13"/>
        <v>2882.5</v>
      </c>
      <c r="T46" s="28">
        <f t="shared" si="14"/>
        <v>25942.5</v>
      </c>
    </row>
    <row r="47" spans="1:20" ht="15" customHeight="1">
      <c r="A47" s="29" t="s">
        <v>57</v>
      </c>
      <c r="B47" s="56" t="s">
        <v>1</v>
      </c>
      <c r="C47" s="32">
        <v>2</v>
      </c>
      <c r="D47" s="50">
        <v>1123</v>
      </c>
      <c r="E47" s="50"/>
      <c r="F47" s="116">
        <f t="shared" si="12"/>
        <v>2246</v>
      </c>
      <c r="G47" s="25"/>
      <c r="H47" s="28"/>
      <c r="I47" s="28"/>
      <c r="J47" s="28"/>
      <c r="K47" s="26"/>
      <c r="L47" s="31"/>
      <c r="M47" s="31"/>
      <c r="N47" s="31"/>
      <c r="O47" s="31"/>
      <c r="P47" s="31">
        <v>12</v>
      </c>
      <c r="Q47" s="28"/>
      <c r="R47" s="31"/>
      <c r="S47" s="28">
        <f t="shared" si="13"/>
        <v>2246</v>
      </c>
      <c r="T47" s="28">
        <f t="shared" si="14"/>
        <v>20214</v>
      </c>
    </row>
    <row r="48" spans="1:20" ht="15" customHeight="1">
      <c r="A48" s="29" t="s">
        <v>14</v>
      </c>
      <c r="B48" s="56" t="s">
        <v>23</v>
      </c>
      <c r="C48" s="32">
        <v>1</v>
      </c>
      <c r="D48" s="50">
        <v>1133</v>
      </c>
      <c r="E48" s="50"/>
      <c r="F48" s="116">
        <f t="shared" si="12"/>
        <v>1133</v>
      </c>
      <c r="G48" s="25"/>
      <c r="H48" s="28"/>
      <c r="I48" s="119">
        <v>25</v>
      </c>
      <c r="J48" s="28">
        <f>F48*I48/100</f>
        <v>283.25</v>
      </c>
      <c r="K48" s="26"/>
      <c r="L48" s="31"/>
      <c r="M48" s="31"/>
      <c r="N48" s="31"/>
      <c r="O48" s="31"/>
      <c r="P48" s="31"/>
      <c r="Q48" s="31"/>
      <c r="R48" s="31"/>
      <c r="S48" s="28">
        <f t="shared" si="13"/>
        <v>1416.25</v>
      </c>
      <c r="T48" s="28">
        <f t="shared" si="14"/>
        <v>12746.25</v>
      </c>
    </row>
    <row r="49" spans="1:20" ht="15" customHeight="1">
      <c r="A49" s="23" t="s">
        <v>63</v>
      </c>
      <c r="B49" s="56" t="s">
        <v>20</v>
      </c>
      <c r="C49" s="32">
        <v>2</v>
      </c>
      <c r="D49" s="50">
        <v>1153</v>
      </c>
      <c r="E49" s="50"/>
      <c r="F49" s="116">
        <f t="shared" si="12"/>
        <v>2306</v>
      </c>
      <c r="G49" s="25"/>
      <c r="H49" s="28"/>
      <c r="I49" s="28"/>
      <c r="J49" s="28"/>
      <c r="K49" s="26"/>
      <c r="L49" s="31"/>
      <c r="M49" s="31"/>
      <c r="N49" s="31"/>
      <c r="O49" s="31"/>
      <c r="P49" s="31"/>
      <c r="Q49" s="31"/>
      <c r="R49" s="31"/>
      <c r="S49" s="28">
        <f t="shared" si="13"/>
        <v>2306</v>
      </c>
      <c r="T49" s="28">
        <f t="shared" si="14"/>
        <v>20754</v>
      </c>
    </row>
    <row r="50" spans="1:20" ht="15.75" customHeight="1">
      <c r="A50" s="29" t="s">
        <v>10</v>
      </c>
      <c r="B50" s="54" t="s">
        <v>23</v>
      </c>
      <c r="C50" s="32">
        <v>1</v>
      </c>
      <c r="D50" s="50">
        <v>1133</v>
      </c>
      <c r="E50" s="50"/>
      <c r="F50" s="116">
        <f t="shared" si="12"/>
        <v>1133</v>
      </c>
      <c r="G50" s="25"/>
      <c r="H50" s="68"/>
      <c r="I50" s="68"/>
      <c r="J50" s="68"/>
      <c r="K50" s="26"/>
      <c r="L50" s="31"/>
      <c r="M50" s="31"/>
      <c r="N50" s="31"/>
      <c r="O50" s="31"/>
      <c r="P50" s="31"/>
      <c r="Q50" s="31"/>
      <c r="R50" s="31"/>
      <c r="S50" s="28">
        <f t="shared" si="13"/>
        <v>1133</v>
      </c>
      <c r="T50" s="28">
        <f t="shared" si="14"/>
        <v>10197</v>
      </c>
    </row>
    <row r="51" spans="1:20" ht="15.75" customHeight="1">
      <c r="A51" s="29" t="s">
        <v>11</v>
      </c>
      <c r="B51" s="54" t="s">
        <v>23</v>
      </c>
      <c r="C51" s="32">
        <v>1</v>
      </c>
      <c r="D51" s="50">
        <v>1133</v>
      </c>
      <c r="E51" s="50"/>
      <c r="F51" s="116">
        <f t="shared" si="12"/>
        <v>1133</v>
      </c>
      <c r="G51" s="25"/>
      <c r="H51" s="68"/>
      <c r="I51" s="68"/>
      <c r="J51" s="68"/>
      <c r="K51" s="26"/>
      <c r="L51" s="31"/>
      <c r="M51" s="31"/>
      <c r="N51" s="31"/>
      <c r="O51" s="31"/>
      <c r="P51" s="31"/>
      <c r="Q51" s="31"/>
      <c r="R51" s="31"/>
      <c r="S51" s="28">
        <f t="shared" si="13"/>
        <v>1133</v>
      </c>
      <c r="T51" s="28">
        <f t="shared" si="14"/>
        <v>10197</v>
      </c>
    </row>
    <row r="52" spans="1:20" ht="15.75" customHeight="1">
      <c r="A52" s="29" t="s">
        <v>72</v>
      </c>
      <c r="B52" s="54" t="s">
        <v>1</v>
      </c>
      <c r="C52" s="32">
        <v>1</v>
      </c>
      <c r="D52" s="50">
        <v>1123</v>
      </c>
      <c r="E52" s="50"/>
      <c r="F52" s="116">
        <f t="shared" si="12"/>
        <v>1123</v>
      </c>
      <c r="G52" s="25"/>
      <c r="H52" s="68"/>
      <c r="I52" s="68"/>
      <c r="J52" s="68"/>
      <c r="K52" s="26"/>
      <c r="L52" s="31"/>
      <c r="M52" s="31"/>
      <c r="N52" s="31"/>
      <c r="O52" s="31"/>
      <c r="P52" s="31">
        <v>12</v>
      </c>
      <c r="Q52" s="28">
        <f>F52*P52/100</f>
        <v>134.76</v>
      </c>
      <c r="R52" s="31"/>
      <c r="S52" s="28">
        <f t="shared" si="13"/>
        <v>1257.76</v>
      </c>
      <c r="T52" s="28">
        <f t="shared" si="14"/>
        <v>11319.84</v>
      </c>
    </row>
    <row r="53" spans="1:20" ht="15.75" customHeight="1">
      <c r="A53" s="29" t="s">
        <v>58</v>
      </c>
      <c r="B53" s="54" t="s">
        <v>1</v>
      </c>
      <c r="C53" s="32">
        <v>2</v>
      </c>
      <c r="D53" s="50">
        <v>1123</v>
      </c>
      <c r="E53" s="50"/>
      <c r="F53" s="116">
        <f t="shared" si="12"/>
        <v>2246</v>
      </c>
      <c r="G53" s="25"/>
      <c r="H53" s="68"/>
      <c r="I53" s="68"/>
      <c r="J53" s="68"/>
      <c r="K53" s="26"/>
      <c r="L53" s="31"/>
      <c r="M53" s="31"/>
      <c r="N53" s="31"/>
      <c r="O53" s="28">
        <f>F53*0.18</f>
        <v>404.28</v>
      </c>
      <c r="P53" s="31">
        <v>12</v>
      </c>
      <c r="Q53" s="28"/>
      <c r="R53" s="31"/>
      <c r="S53" s="28">
        <f t="shared" si="13"/>
        <v>2650.2799999999997</v>
      </c>
      <c r="T53" s="28">
        <f t="shared" si="14"/>
        <v>23852.519999999997</v>
      </c>
    </row>
    <row r="54" spans="1:20" ht="15">
      <c r="A54" s="29" t="s">
        <v>99</v>
      </c>
      <c r="B54" s="54" t="s">
        <v>1</v>
      </c>
      <c r="C54" s="32">
        <v>6</v>
      </c>
      <c r="D54" s="50">
        <v>1123</v>
      </c>
      <c r="E54" s="50"/>
      <c r="F54" s="116">
        <f t="shared" si="12"/>
        <v>6738</v>
      </c>
      <c r="G54" s="25"/>
      <c r="H54" s="68"/>
      <c r="I54" s="68"/>
      <c r="J54" s="68"/>
      <c r="K54" s="26"/>
      <c r="L54" s="31"/>
      <c r="M54" s="31"/>
      <c r="N54" s="31"/>
      <c r="O54" s="28">
        <f>F54*0.18</f>
        <v>1212.84</v>
      </c>
      <c r="P54" s="31">
        <v>12</v>
      </c>
      <c r="Q54" s="28"/>
      <c r="R54" s="31"/>
      <c r="S54" s="28">
        <f t="shared" si="13"/>
        <v>7950.84</v>
      </c>
      <c r="T54" s="28">
        <f>S54*3</f>
        <v>23852.52</v>
      </c>
    </row>
    <row r="55" spans="1:20" ht="15.75" customHeight="1">
      <c r="A55" s="29" t="s">
        <v>100</v>
      </c>
      <c r="B55" s="54" t="s">
        <v>16</v>
      </c>
      <c r="C55" s="32">
        <v>8.25</v>
      </c>
      <c r="D55" s="50">
        <v>1118</v>
      </c>
      <c r="E55" s="50"/>
      <c r="F55" s="116">
        <f t="shared" si="12"/>
        <v>9223.5</v>
      </c>
      <c r="G55" s="25"/>
      <c r="H55" s="35"/>
      <c r="I55" s="35"/>
      <c r="J55" s="35"/>
      <c r="K55" s="26"/>
      <c r="L55" s="31"/>
      <c r="M55" s="31"/>
      <c r="N55" s="67"/>
      <c r="O55" s="28"/>
      <c r="P55" s="115">
        <v>10</v>
      </c>
      <c r="Q55" s="28">
        <f>F55*P55/100</f>
        <v>922.35</v>
      </c>
      <c r="R55" s="67"/>
      <c r="S55" s="28">
        <f t="shared" si="13"/>
        <v>10145.85</v>
      </c>
      <c r="T55" s="28">
        <f t="shared" si="14"/>
        <v>91312.65000000001</v>
      </c>
    </row>
    <row r="56" spans="1:20" ht="15.75" customHeight="1">
      <c r="A56" s="29" t="s">
        <v>12</v>
      </c>
      <c r="B56" s="54" t="s">
        <v>16</v>
      </c>
      <c r="C56" s="32">
        <v>3</v>
      </c>
      <c r="D56" s="50">
        <v>1118</v>
      </c>
      <c r="E56" s="50"/>
      <c r="F56" s="116">
        <f t="shared" si="12"/>
        <v>3354</v>
      </c>
      <c r="G56" s="25"/>
      <c r="H56" s="68"/>
      <c r="I56" s="68"/>
      <c r="J56" s="68"/>
      <c r="K56" s="26"/>
      <c r="L56" s="31"/>
      <c r="M56" s="31"/>
      <c r="N56" s="31"/>
      <c r="O56" s="28"/>
      <c r="P56" s="31">
        <v>10</v>
      </c>
      <c r="Q56" s="28">
        <f>F56*P56/100</f>
        <v>335.4</v>
      </c>
      <c r="R56" s="31"/>
      <c r="S56" s="28">
        <f t="shared" si="13"/>
        <v>3689.4</v>
      </c>
      <c r="T56" s="28">
        <f t="shared" si="14"/>
        <v>33204.6</v>
      </c>
    </row>
    <row r="57" spans="1:20" ht="15.75" customHeight="1">
      <c r="A57" s="29" t="s">
        <v>13</v>
      </c>
      <c r="B57" s="54" t="s">
        <v>16</v>
      </c>
      <c r="C57" s="32">
        <v>3.5</v>
      </c>
      <c r="D57" s="50">
        <v>1118</v>
      </c>
      <c r="E57" s="51"/>
      <c r="F57" s="116">
        <f t="shared" si="12"/>
        <v>3913</v>
      </c>
      <c r="G57" s="33"/>
      <c r="H57" s="68"/>
      <c r="I57" s="68"/>
      <c r="J57" s="68"/>
      <c r="K57" s="26"/>
      <c r="L57" s="67"/>
      <c r="M57" s="49"/>
      <c r="N57" s="67"/>
      <c r="O57" s="28">
        <f>F57*0.18</f>
        <v>704.3399999999999</v>
      </c>
      <c r="P57" s="67"/>
      <c r="Q57" s="31"/>
      <c r="R57" s="67"/>
      <c r="S57" s="28">
        <f t="shared" si="13"/>
        <v>4617.34</v>
      </c>
      <c r="T57" s="28">
        <f t="shared" si="14"/>
        <v>41556.06</v>
      </c>
    </row>
    <row r="58" spans="1:20" s="3" customFormat="1" ht="15" customHeight="1">
      <c r="A58" s="99" t="s">
        <v>76</v>
      </c>
      <c r="B58" s="99"/>
      <c r="C58" s="101">
        <f>SUM(C43:C57)</f>
        <v>45.25</v>
      </c>
      <c r="D58" s="101">
        <f aca="true" t="shared" si="15" ref="D58:T58">SUM(D43:D57)</f>
        <v>16985</v>
      </c>
      <c r="E58" s="101">
        <f t="shared" si="15"/>
        <v>298.25</v>
      </c>
      <c r="F58" s="101">
        <f t="shared" si="15"/>
        <v>54584.5</v>
      </c>
      <c r="G58" s="101">
        <f t="shared" si="15"/>
        <v>0</v>
      </c>
      <c r="H58" s="101">
        <f t="shared" si="15"/>
        <v>0</v>
      </c>
      <c r="I58" s="101">
        <f t="shared" si="15"/>
        <v>25</v>
      </c>
      <c r="J58" s="101">
        <f t="shared" si="15"/>
        <v>283.25</v>
      </c>
      <c r="K58" s="101">
        <f t="shared" si="15"/>
        <v>0</v>
      </c>
      <c r="L58" s="101">
        <f t="shared" si="15"/>
        <v>0</v>
      </c>
      <c r="M58" s="101">
        <f t="shared" si="15"/>
        <v>0</v>
      </c>
      <c r="N58" s="101">
        <f t="shared" si="15"/>
        <v>0</v>
      </c>
      <c r="O58" s="101">
        <f t="shared" si="15"/>
        <v>5005.71</v>
      </c>
      <c r="P58" s="101">
        <f t="shared" si="15"/>
        <v>80</v>
      </c>
      <c r="Q58" s="101">
        <f t="shared" si="15"/>
        <v>1392.5100000000002</v>
      </c>
      <c r="R58" s="101">
        <f t="shared" si="15"/>
        <v>0</v>
      </c>
      <c r="S58" s="101">
        <f t="shared" si="15"/>
        <v>61265.97</v>
      </c>
      <c r="T58" s="101">
        <f t="shared" si="15"/>
        <v>503688.69000000006</v>
      </c>
    </row>
    <row r="59" spans="1:20" s="69" customFormat="1" ht="15.75" customHeight="1">
      <c r="A59" s="106" t="s">
        <v>77</v>
      </c>
      <c r="B59" s="106"/>
      <c r="C59" s="107">
        <f aca="true" t="shared" si="16" ref="C59:T59">C58+C41+C29</f>
        <v>66.75</v>
      </c>
      <c r="D59" s="107">
        <f t="shared" si="16"/>
        <v>49941</v>
      </c>
      <c r="E59" s="107">
        <f t="shared" si="16"/>
        <v>4639.8</v>
      </c>
      <c r="F59" s="107">
        <f t="shared" si="16"/>
        <v>92591.15</v>
      </c>
      <c r="G59" s="107">
        <f t="shared" si="16"/>
        <v>100</v>
      </c>
      <c r="H59" s="107">
        <f t="shared" si="16"/>
        <v>6252.245</v>
      </c>
      <c r="I59" s="107">
        <f t="shared" si="16"/>
        <v>255</v>
      </c>
      <c r="J59" s="107">
        <f t="shared" si="16"/>
        <v>4468.5</v>
      </c>
      <c r="K59" s="107">
        <f t="shared" si="16"/>
        <v>110</v>
      </c>
      <c r="L59" s="107">
        <f t="shared" si="16"/>
        <v>2581.975</v>
      </c>
      <c r="M59" s="107">
        <f t="shared" si="16"/>
        <v>0</v>
      </c>
      <c r="N59" s="107">
        <f t="shared" si="16"/>
        <v>0</v>
      </c>
      <c r="O59" s="107">
        <f t="shared" si="16"/>
        <v>5005.71</v>
      </c>
      <c r="P59" s="107">
        <f t="shared" si="16"/>
        <v>112</v>
      </c>
      <c r="Q59" s="107">
        <f t="shared" si="16"/>
        <v>1775.4300000000003</v>
      </c>
      <c r="R59" s="107">
        <f t="shared" si="16"/>
        <v>0</v>
      </c>
      <c r="S59" s="107">
        <f t="shared" si="16"/>
        <v>112675.01000000001</v>
      </c>
      <c r="T59" s="107">
        <f t="shared" si="16"/>
        <v>966370.05</v>
      </c>
    </row>
    <row r="60" spans="1:20" ht="15.75" customHeight="1">
      <c r="A60" s="29" t="s">
        <v>78</v>
      </c>
      <c r="B60" s="64"/>
      <c r="C60" s="35">
        <v>24.03</v>
      </c>
      <c r="D60" s="50"/>
      <c r="E60" s="50"/>
      <c r="F60" s="50"/>
      <c r="G60" s="25"/>
      <c r="H60" s="28"/>
      <c r="I60" s="28"/>
      <c r="J60" s="28"/>
      <c r="K60" s="26"/>
      <c r="L60" s="31"/>
      <c r="M60" s="31"/>
      <c r="N60" s="31"/>
      <c r="O60" s="31"/>
      <c r="P60" s="31"/>
      <c r="Q60" s="31"/>
      <c r="R60" s="31"/>
      <c r="S60" s="128">
        <v>54504.51</v>
      </c>
      <c r="T60" s="128">
        <f>S60*9</f>
        <v>490540.59</v>
      </c>
    </row>
    <row r="61" spans="1:32" ht="15.75" customHeight="1">
      <c r="A61" s="34" t="s">
        <v>66</v>
      </c>
      <c r="B61" s="34"/>
      <c r="C61" s="24"/>
      <c r="D61" s="25"/>
      <c r="E61" s="25"/>
      <c r="F61" s="25"/>
      <c r="G61" s="25"/>
      <c r="H61" s="35"/>
      <c r="I61" s="35"/>
      <c r="J61" s="35"/>
      <c r="K61" s="24"/>
      <c r="L61" s="24"/>
      <c r="M61" s="24"/>
      <c r="N61" s="24"/>
      <c r="O61" s="24"/>
      <c r="P61" s="24"/>
      <c r="Q61" s="24"/>
      <c r="R61" s="24"/>
      <c r="S61" s="65">
        <v>10855.8</v>
      </c>
      <c r="T61" s="128">
        <f>S61*9</f>
        <v>97702.2</v>
      </c>
      <c r="Z61" s="37"/>
      <c r="AA61" s="38"/>
      <c r="AB61" s="8"/>
      <c r="AC61" s="3"/>
      <c r="AD61" s="6"/>
      <c r="AE61" s="6"/>
      <c r="AF61" s="7"/>
    </row>
    <row r="62" spans="1:20" ht="15.75" customHeight="1">
      <c r="A62" s="34" t="s">
        <v>79</v>
      </c>
      <c r="B62" s="34"/>
      <c r="C62" s="126">
        <v>22.5</v>
      </c>
      <c r="D62" s="25"/>
      <c r="E62" s="25"/>
      <c r="F62" s="25"/>
      <c r="G62" s="25"/>
      <c r="H62" s="35"/>
      <c r="I62" s="35"/>
      <c r="J62" s="35"/>
      <c r="K62" s="24"/>
      <c r="L62" s="24"/>
      <c r="M62" s="24"/>
      <c r="N62" s="24"/>
      <c r="O62" s="24"/>
      <c r="P62" s="24"/>
      <c r="Q62" s="24"/>
      <c r="R62" s="24"/>
      <c r="S62" s="65">
        <v>46002.24</v>
      </c>
      <c r="T62" s="128">
        <f>S62*9</f>
        <v>414020.16</v>
      </c>
    </row>
    <row r="63" spans="1:20" ht="15.75" customHeight="1">
      <c r="A63" s="34" t="s">
        <v>67</v>
      </c>
      <c r="B63" s="34"/>
      <c r="C63" s="24"/>
      <c r="D63" s="25"/>
      <c r="E63" s="25"/>
      <c r="F63" s="25"/>
      <c r="G63" s="25"/>
      <c r="H63" s="35"/>
      <c r="I63" s="35"/>
      <c r="J63" s="35"/>
      <c r="K63" s="24"/>
      <c r="L63" s="24"/>
      <c r="M63" s="24"/>
      <c r="N63" s="24"/>
      <c r="O63" s="24"/>
      <c r="P63" s="24"/>
      <c r="Q63" s="24"/>
      <c r="R63" s="24"/>
      <c r="S63" s="65">
        <v>8983.51</v>
      </c>
      <c r="T63" s="128">
        <f>S63*9</f>
        <v>80851.59</v>
      </c>
    </row>
    <row r="64" spans="1:20" ht="15.75" customHeight="1">
      <c r="A64" s="34" t="s">
        <v>80</v>
      </c>
      <c r="B64" s="34"/>
      <c r="C64" s="36"/>
      <c r="D64" s="25"/>
      <c r="E64" s="25"/>
      <c r="F64" s="25"/>
      <c r="G64" s="25"/>
      <c r="H64" s="35"/>
      <c r="I64" s="35"/>
      <c r="J64" s="35"/>
      <c r="K64" s="24"/>
      <c r="L64" s="24"/>
      <c r="M64" s="24"/>
      <c r="N64" s="24"/>
      <c r="O64" s="24"/>
      <c r="P64" s="24"/>
      <c r="Q64" s="24"/>
      <c r="R64" s="24"/>
      <c r="S64" s="65"/>
      <c r="T64" s="66"/>
    </row>
    <row r="65" spans="1:20" ht="15.75" customHeight="1">
      <c r="A65" s="34" t="s">
        <v>108</v>
      </c>
      <c r="B65" s="34"/>
      <c r="C65" s="24"/>
      <c r="D65" s="25"/>
      <c r="E65" s="25"/>
      <c r="F65" s="25"/>
      <c r="G65" s="25"/>
      <c r="H65" s="35"/>
      <c r="I65" s="35"/>
      <c r="J65" s="35"/>
      <c r="K65" s="24"/>
      <c r="L65" s="24"/>
      <c r="M65" s="24"/>
      <c r="N65" s="24"/>
      <c r="O65" s="24"/>
      <c r="P65" s="24"/>
      <c r="Q65" s="24"/>
      <c r="R65" s="24"/>
      <c r="S65" s="65"/>
      <c r="T65" s="66"/>
    </row>
    <row r="66" spans="1:31" ht="15.75" customHeight="1">
      <c r="A66" s="34" t="s">
        <v>68</v>
      </c>
      <c r="B66" s="34"/>
      <c r="C66" s="36"/>
      <c r="D66" s="25"/>
      <c r="E66" s="25"/>
      <c r="F66" s="25"/>
      <c r="G66" s="25"/>
      <c r="H66" s="35"/>
      <c r="I66" s="35"/>
      <c r="J66" s="35"/>
      <c r="K66" s="24"/>
      <c r="L66" s="24"/>
      <c r="M66" s="24"/>
      <c r="N66" s="24"/>
      <c r="O66" s="24"/>
      <c r="P66" s="24"/>
      <c r="Q66" s="24"/>
      <c r="R66" s="24"/>
      <c r="S66" s="65"/>
      <c r="T66" s="65"/>
      <c r="X66" s="88"/>
      <c r="Y66" s="9"/>
      <c r="Z66" s="81"/>
      <c r="AA66" s="86"/>
      <c r="AB66" s="80"/>
      <c r="AC66" s="10"/>
      <c r="AD66" s="10"/>
      <c r="AE66" s="87"/>
    </row>
    <row r="67" spans="1:20" ht="15.75" customHeight="1">
      <c r="A67" s="34" t="s">
        <v>117</v>
      </c>
      <c r="B67" s="34"/>
      <c r="C67" s="36"/>
      <c r="D67" s="25"/>
      <c r="E67" s="25"/>
      <c r="F67" s="25"/>
      <c r="G67" s="25"/>
      <c r="H67" s="35"/>
      <c r="I67" s="35"/>
      <c r="J67" s="35"/>
      <c r="K67" s="24"/>
      <c r="L67" s="24"/>
      <c r="M67" s="24"/>
      <c r="N67" s="24"/>
      <c r="O67" s="24"/>
      <c r="P67" s="24"/>
      <c r="Q67" s="24"/>
      <c r="R67" s="24"/>
      <c r="S67" s="65"/>
      <c r="T67" s="125"/>
    </row>
    <row r="68" spans="1:31" ht="15.75" customHeight="1">
      <c r="A68" s="34" t="s">
        <v>33</v>
      </c>
      <c r="B68" s="34"/>
      <c r="C68" s="36"/>
      <c r="D68" s="25"/>
      <c r="E68" s="25"/>
      <c r="F68" s="25"/>
      <c r="G68" s="25"/>
      <c r="H68" s="35"/>
      <c r="I68" s="35"/>
      <c r="J68" s="35"/>
      <c r="K68" s="24"/>
      <c r="L68" s="24"/>
      <c r="M68" s="24"/>
      <c r="N68" s="24"/>
      <c r="O68" s="24"/>
      <c r="P68" s="24"/>
      <c r="Q68" s="24"/>
      <c r="R68" s="24"/>
      <c r="S68" s="65"/>
      <c r="T68" s="65">
        <v>75259</v>
      </c>
      <c r="Y68" s="37"/>
      <c r="Z68" s="38"/>
      <c r="AA68" s="8"/>
      <c r="AB68" s="3"/>
      <c r="AC68" s="6"/>
      <c r="AD68" s="6"/>
      <c r="AE68" s="7"/>
    </row>
    <row r="69" spans="1:20" ht="15.75" customHeight="1">
      <c r="A69" s="34" t="s">
        <v>81</v>
      </c>
      <c r="B69" s="93"/>
      <c r="C69" s="94"/>
      <c r="D69" s="95"/>
      <c r="E69" s="95"/>
      <c r="F69" s="95"/>
      <c r="G69" s="95"/>
      <c r="H69" s="96"/>
      <c r="I69" s="96"/>
      <c r="J69" s="96"/>
      <c r="K69" s="97"/>
      <c r="L69" s="97"/>
      <c r="M69" s="97"/>
      <c r="N69" s="97"/>
      <c r="O69" s="97"/>
      <c r="P69" s="97"/>
      <c r="Q69" s="97"/>
      <c r="R69" s="97"/>
      <c r="S69" s="98"/>
      <c r="T69" s="98"/>
    </row>
    <row r="70" spans="1:20" ht="15.75" customHeight="1">
      <c r="A70" s="34" t="s">
        <v>118</v>
      </c>
      <c r="B70" s="93"/>
      <c r="C70" s="94"/>
      <c r="D70" s="95"/>
      <c r="E70" s="95"/>
      <c r="F70" s="95"/>
      <c r="G70" s="95"/>
      <c r="H70" s="96"/>
      <c r="I70" s="96"/>
      <c r="J70" s="96"/>
      <c r="K70" s="97"/>
      <c r="L70" s="97"/>
      <c r="M70" s="97"/>
      <c r="N70" s="97"/>
      <c r="O70" s="97"/>
      <c r="P70" s="97"/>
      <c r="Q70" s="97"/>
      <c r="R70" s="97"/>
      <c r="S70" s="98"/>
      <c r="T70" s="98"/>
    </row>
    <row r="71" spans="1:20" s="3" customFormat="1" ht="15.75" customHeight="1">
      <c r="A71" s="110" t="s">
        <v>65</v>
      </c>
      <c r="B71" s="111"/>
      <c r="C71" s="124">
        <v>115.28</v>
      </c>
      <c r="D71" s="112"/>
      <c r="E71" s="112"/>
      <c r="F71" s="112"/>
      <c r="G71" s="112"/>
      <c r="H71" s="113"/>
      <c r="I71" s="113"/>
      <c r="J71" s="113"/>
      <c r="K71" s="114"/>
      <c r="L71" s="114"/>
      <c r="M71" s="114"/>
      <c r="N71" s="114"/>
      <c r="O71" s="114"/>
      <c r="P71" s="114"/>
      <c r="Q71" s="114"/>
      <c r="R71" s="114"/>
      <c r="S71" s="118">
        <v>233772.32</v>
      </c>
      <c r="T71" s="117">
        <v>2880530.36</v>
      </c>
    </row>
    <row r="72" spans="1:30" s="3" customFormat="1" ht="15.75" customHeight="1">
      <c r="A72" s="6"/>
      <c r="B72" s="6"/>
      <c r="C72" s="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8"/>
      <c r="T72" s="127"/>
      <c r="V72" s="6"/>
      <c r="W72" s="6"/>
      <c r="X72" s="7"/>
      <c r="Y72" s="6"/>
      <c r="Z72" s="6"/>
      <c r="AA72" s="7"/>
      <c r="AB72" s="6"/>
      <c r="AC72" s="6"/>
      <c r="AD72" s="7"/>
    </row>
    <row r="73" spans="1:24" s="3" customFormat="1" ht="15.75" customHeight="1">
      <c r="A73" s="6"/>
      <c r="B73" s="85"/>
      <c r="C73" s="239" t="s">
        <v>35</v>
      </c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85"/>
      <c r="U73" s="85"/>
      <c r="V73" s="85"/>
      <c r="W73" s="85"/>
      <c r="X73" s="85"/>
    </row>
    <row r="74" spans="1:20" s="3" customFormat="1" ht="15.75" customHeight="1">
      <c r="A74" s="9" t="s">
        <v>15</v>
      </c>
      <c r="B74" s="82"/>
      <c r="C74" s="82" t="s">
        <v>106</v>
      </c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3"/>
      <c r="T74" s="8"/>
    </row>
    <row r="75" spans="2:20" s="3" customFormat="1" ht="15.75" customHeight="1">
      <c r="B75" s="84"/>
      <c r="C75" s="239" t="s">
        <v>34</v>
      </c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79"/>
      <c r="P75" s="79"/>
      <c r="Q75" s="79"/>
      <c r="R75" s="79"/>
      <c r="S75" s="83"/>
      <c r="T75" s="8"/>
    </row>
    <row r="76" spans="1:20" s="3" customFormat="1" ht="15.75" customHeight="1">
      <c r="A76" s="9"/>
      <c r="B76" s="84"/>
      <c r="C76" s="239" t="s">
        <v>120</v>
      </c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79"/>
      <c r="P76" s="79"/>
      <c r="Q76" s="79"/>
      <c r="R76" s="79"/>
      <c r="S76" s="83"/>
      <c r="T76" s="8"/>
    </row>
    <row r="77" spans="1:20" ht="15.75" customHeight="1">
      <c r="A77" s="10"/>
      <c r="C77" s="27" t="s">
        <v>107</v>
      </c>
      <c r="D77" s="27"/>
      <c r="E77" s="27"/>
      <c r="F77" s="27"/>
      <c r="G77" s="27"/>
      <c r="K77" s="27"/>
      <c r="L77" s="27"/>
      <c r="M77" s="27"/>
      <c r="S77" s="40"/>
      <c r="T77" s="40"/>
    </row>
    <row r="78" spans="1:20" ht="15.75" customHeight="1">
      <c r="A78" s="78"/>
      <c r="B78" s="4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</row>
    <row r="79" spans="1:20" ht="11.25" customHeight="1">
      <c r="A79" s="47" t="s">
        <v>114</v>
      </c>
      <c r="B79" s="47"/>
      <c r="C79" s="27"/>
      <c r="D79" s="27"/>
      <c r="E79" s="27"/>
      <c r="F79" s="27"/>
      <c r="G79" s="27"/>
      <c r="H79" s="27"/>
      <c r="I79" s="27"/>
      <c r="J79" s="27"/>
      <c r="K79" s="27"/>
      <c r="L79" s="27" t="s">
        <v>115</v>
      </c>
      <c r="M79" s="27"/>
      <c r="N79" s="27"/>
      <c r="O79" s="27"/>
      <c r="P79" s="27"/>
      <c r="Q79" s="27"/>
      <c r="R79" s="27"/>
      <c r="S79" s="27"/>
      <c r="T79" s="27"/>
    </row>
    <row r="80" spans="1:20" ht="11.25" customHeight="1">
      <c r="A80" s="47"/>
      <c r="B80" s="4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</row>
    <row r="81" spans="1:20" ht="15.75" customHeight="1">
      <c r="A81" s="47"/>
      <c r="B81" s="41"/>
      <c r="C81" s="20"/>
      <c r="D81" s="27"/>
      <c r="E81" s="27"/>
      <c r="F81" s="27"/>
      <c r="G81" s="12"/>
      <c r="H81" s="27"/>
      <c r="I81" s="27"/>
      <c r="J81" s="27"/>
      <c r="K81" s="12"/>
      <c r="L81" s="12"/>
      <c r="M81" s="12"/>
      <c r="N81" s="27"/>
      <c r="O81" s="27"/>
      <c r="P81" s="27"/>
      <c r="Q81" s="27"/>
      <c r="R81" s="27"/>
      <c r="S81" s="27"/>
      <c r="T81" s="12"/>
    </row>
    <row r="82" spans="1:20" ht="11.25" customHeight="1">
      <c r="A82" s="41" t="s">
        <v>36</v>
      </c>
      <c r="B82" s="11"/>
      <c r="C82" s="20"/>
      <c r="D82" s="12"/>
      <c r="E82" s="12"/>
      <c r="F82" s="12"/>
      <c r="G82" s="12"/>
      <c r="H82" s="12"/>
      <c r="I82" s="12"/>
      <c r="J82" s="12"/>
      <c r="K82" s="12"/>
      <c r="L82" s="12" t="s">
        <v>95</v>
      </c>
      <c r="M82" s="12"/>
      <c r="N82" s="12"/>
      <c r="O82" s="12"/>
      <c r="P82" s="12"/>
      <c r="Q82" s="12"/>
      <c r="R82" s="12"/>
      <c r="S82" s="12"/>
      <c r="T82" s="12"/>
    </row>
    <row r="83" spans="1:20" ht="11.25" customHeight="1">
      <c r="A83" s="11"/>
      <c r="B83" s="11"/>
      <c r="C83" s="20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9"/>
      <c r="T83" s="19"/>
    </row>
    <row r="84" spans="1:20" ht="11.25" customHeight="1">
      <c r="A84" s="11"/>
      <c r="B84" s="11"/>
      <c r="C84" s="20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9"/>
      <c r="T84" s="19"/>
    </row>
    <row r="85" spans="1:20" ht="11.25" customHeight="1">
      <c r="A85" s="11"/>
      <c r="B85" s="11"/>
      <c r="C85" s="20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9"/>
      <c r="T85" s="19"/>
    </row>
    <row r="86" spans="1:20" ht="11.25" customHeight="1">
      <c r="A86" s="11"/>
      <c r="B86" s="11"/>
      <c r="C86" s="20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9"/>
      <c r="T86" s="19"/>
    </row>
    <row r="87" spans="1:20" ht="11.25" customHeight="1">
      <c r="A87" s="11"/>
      <c r="B87" s="11"/>
      <c r="C87" s="20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9"/>
      <c r="T87" s="19"/>
    </row>
    <row r="88" spans="1:20" ht="11.25" customHeight="1">
      <c r="A88" s="11"/>
      <c r="B88" s="11"/>
      <c r="C88" s="20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9"/>
      <c r="T88" s="19"/>
    </row>
    <row r="89" spans="1:20" ht="11.25" customHeight="1">
      <c r="A89" s="11"/>
      <c r="B89" s="11"/>
      <c r="C89" s="20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9"/>
      <c r="T89" s="19"/>
    </row>
    <row r="90" spans="1:20" ht="11.25" customHeight="1">
      <c r="A90" s="11"/>
      <c r="B90" s="11"/>
      <c r="C90" s="20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9"/>
      <c r="T90" s="19"/>
    </row>
    <row r="91" spans="1:20" ht="11.25" customHeight="1">
      <c r="A91" s="11"/>
      <c r="B91" s="11"/>
      <c r="C91" s="20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9"/>
      <c r="T91" s="19"/>
    </row>
    <row r="92" spans="1:20" ht="11.25" customHeight="1">
      <c r="A92" s="11"/>
      <c r="B92" s="11"/>
      <c r="C92" s="20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9"/>
      <c r="T92" s="19"/>
    </row>
    <row r="93" spans="1:20" ht="11.25" customHeight="1">
      <c r="A93" s="11"/>
      <c r="B93" s="11"/>
      <c r="C93" s="20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9"/>
      <c r="T93" s="19"/>
    </row>
    <row r="94" spans="1:20" ht="11.25" customHeight="1">
      <c r="A94" s="11"/>
      <c r="B94" s="11"/>
      <c r="C94" s="20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9"/>
      <c r="T94" s="19"/>
    </row>
    <row r="95" spans="1:20" ht="11.25" customHeight="1">
      <c r="A95" s="11"/>
      <c r="B95" s="11"/>
      <c r="C95" s="20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ht="11.25" customHeight="1">
      <c r="A96" s="11"/>
      <c r="B96" s="11"/>
      <c r="C96" s="20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ht="11.25" customHeight="1">
      <c r="A97" s="11"/>
      <c r="B97" s="11"/>
      <c r="C97" s="20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ht="11.25" customHeight="1">
      <c r="A98" s="11"/>
      <c r="B98" s="11"/>
      <c r="C98" s="20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ht="11.25" customHeight="1">
      <c r="A99" s="11"/>
      <c r="B99" s="11"/>
      <c r="C99" s="20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ht="11.25" customHeight="1">
      <c r="A100" s="11"/>
      <c r="B100" s="11"/>
      <c r="C100" s="20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ht="11.25" customHeight="1">
      <c r="A101" s="11"/>
      <c r="B101" s="11"/>
      <c r="C101" s="20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ht="11.25" customHeight="1">
      <c r="A102" s="11"/>
      <c r="B102" s="11"/>
      <c r="C102" s="20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ht="11.25" customHeight="1">
      <c r="A103" s="11"/>
      <c r="B103" s="11"/>
      <c r="C103" s="20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ht="11.25" customHeight="1">
      <c r="A104" s="11"/>
      <c r="B104" s="11"/>
      <c r="C104" s="20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ht="11.25" customHeight="1">
      <c r="A105" s="11"/>
      <c r="B105" s="11"/>
      <c r="C105" s="20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ht="11.25" customHeight="1">
      <c r="A106" s="11"/>
      <c r="B106" s="11"/>
      <c r="C106" s="20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ht="11.25" customHeight="1">
      <c r="A107" s="11"/>
      <c r="B107" s="11"/>
      <c r="C107" s="20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ht="11.25" customHeight="1">
      <c r="A108" s="11"/>
      <c r="B108" s="11"/>
      <c r="C108" s="20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ht="11.25" customHeight="1">
      <c r="A109" s="11"/>
      <c r="B109" s="11"/>
      <c r="C109" s="20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ht="11.25" customHeight="1">
      <c r="A110" s="11"/>
      <c r="B110" s="11"/>
      <c r="C110" s="20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ht="11.25" customHeight="1">
      <c r="A111" s="11"/>
      <c r="B111" s="11"/>
      <c r="C111" s="20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ht="11.25" customHeight="1">
      <c r="A112" s="11"/>
      <c r="B112" s="11"/>
      <c r="C112" s="2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ht="11.25" customHeight="1">
      <c r="A113" s="11"/>
      <c r="B113" s="11"/>
      <c r="C113" s="2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ht="11.25" customHeight="1">
      <c r="A114" s="11"/>
      <c r="B114" s="11"/>
      <c r="C114" s="2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ht="11.25" customHeight="1">
      <c r="A115" s="11"/>
      <c r="B115" s="11"/>
      <c r="C115" s="20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ht="11.25" customHeight="1">
      <c r="A116" s="11"/>
      <c r="B116" s="11"/>
      <c r="C116" s="2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ht="11.25" customHeight="1">
      <c r="A117" s="11"/>
      <c r="B117" s="11"/>
      <c r="C117" s="2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ht="11.25" customHeight="1">
      <c r="A118" s="11"/>
      <c r="B118" s="11"/>
      <c r="C118" s="20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ht="11.25" customHeight="1">
      <c r="A119" s="11"/>
      <c r="B119" s="11"/>
      <c r="C119" s="20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ht="11.25" customHeight="1">
      <c r="A120" s="11"/>
      <c r="B120" s="11"/>
      <c r="C120" s="20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ht="11.25" customHeight="1">
      <c r="A121" s="11"/>
      <c r="B121" s="11"/>
      <c r="C121" s="20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ht="11.25" customHeight="1">
      <c r="A122" s="11"/>
      <c r="B122" s="11"/>
      <c r="C122" s="20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ht="11.25" customHeight="1">
      <c r="A123" s="11"/>
      <c r="B123" s="11"/>
      <c r="C123" s="20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ht="11.25" customHeight="1">
      <c r="A124" s="11"/>
      <c r="B124" s="11"/>
      <c r="C124" s="20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ht="11.25" customHeight="1">
      <c r="A125" s="11"/>
      <c r="B125" s="11"/>
      <c r="C125" s="20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ht="11.25" customHeight="1">
      <c r="A126" s="11"/>
      <c r="B126" s="11"/>
      <c r="C126" s="20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ht="11.25" customHeight="1">
      <c r="A127" s="11"/>
      <c r="B127" s="11"/>
      <c r="C127" s="20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ht="11.25" customHeight="1">
      <c r="A128" s="11"/>
      <c r="B128" s="11"/>
      <c r="C128" s="20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11.25" customHeight="1">
      <c r="A129" s="11"/>
      <c r="B129" s="11"/>
      <c r="C129" s="20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11.25" customHeight="1">
      <c r="A130" s="11"/>
      <c r="B130" s="11"/>
      <c r="C130" s="20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11.25" customHeight="1">
      <c r="A131" s="11"/>
      <c r="B131" s="11"/>
      <c r="C131" s="20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11.25" customHeight="1">
      <c r="A132" s="11"/>
      <c r="B132" s="11"/>
      <c r="C132" s="20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11.25" customHeight="1">
      <c r="A133" s="11"/>
      <c r="B133" s="11"/>
      <c r="C133" s="20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11.25" customHeight="1">
      <c r="A134" s="11"/>
      <c r="B134" s="11"/>
      <c r="C134" s="20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11.25" customHeight="1">
      <c r="A135" s="11"/>
      <c r="B135" s="11"/>
      <c r="C135" s="20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11.25" customHeight="1">
      <c r="A136" s="11"/>
      <c r="B136" s="11"/>
      <c r="C136" s="20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11.25" customHeight="1">
      <c r="A137" s="11"/>
      <c r="B137" s="11"/>
      <c r="C137" s="20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11.25" customHeight="1">
      <c r="A138" s="11"/>
      <c r="B138" s="11"/>
      <c r="C138" s="20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ht="11.25" customHeight="1">
      <c r="A139" s="11"/>
      <c r="B139" s="11"/>
      <c r="C139" s="20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ht="11.25" customHeight="1">
      <c r="A140" s="11"/>
      <c r="B140" s="11"/>
      <c r="C140" s="20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11.25" customHeight="1">
      <c r="A141" s="11"/>
      <c r="B141" s="11"/>
      <c r="C141" s="20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11.25" customHeight="1">
      <c r="A142" s="11"/>
      <c r="B142" s="11"/>
      <c r="C142" s="20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11.25" customHeight="1">
      <c r="A143" s="11"/>
      <c r="B143" s="11"/>
      <c r="C143" s="20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11.25" customHeight="1">
      <c r="A144" s="11"/>
      <c r="B144" s="11"/>
      <c r="C144" s="20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11.25" customHeight="1">
      <c r="A145" s="11"/>
      <c r="B145" s="11"/>
      <c r="C145" s="20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12" customHeight="1">
      <c r="A146" s="11"/>
      <c r="B146" s="11"/>
      <c r="C146" s="20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12" customHeight="1">
      <c r="A147" s="11"/>
      <c r="B147" s="11"/>
      <c r="C147" s="20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12" customHeight="1">
      <c r="A148" s="11"/>
      <c r="B148" s="11"/>
      <c r="C148" s="20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12" customHeight="1">
      <c r="A149" s="11"/>
      <c r="B149" s="11"/>
      <c r="C149" s="20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12" customHeight="1">
      <c r="A150" s="11"/>
      <c r="B150" s="11"/>
      <c r="C150" s="20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ht="12" customHeight="1">
      <c r="A151" s="11"/>
      <c r="B151" s="11"/>
      <c r="C151" s="20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12" customHeight="1">
      <c r="A152" s="11"/>
      <c r="B152" s="11"/>
      <c r="C152" s="20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12" customHeight="1">
      <c r="A153" s="11"/>
      <c r="B153" s="11"/>
      <c r="C153" s="20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12" customHeight="1">
      <c r="A154" s="11"/>
      <c r="B154" s="11"/>
      <c r="C154" s="20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12" customHeight="1">
      <c r="A155" s="11"/>
      <c r="B155" s="11"/>
      <c r="C155" s="20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12" customHeight="1">
      <c r="A156" s="11"/>
      <c r="B156" s="11"/>
      <c r="C156" s="20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ht="12" customHeight="1">
      <c r="A157" s="11"/>
      <c r="B157" s="11"/>
      <c r="C157" s="20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ht="12" customHeight="1">
      <c r="A158" s="11"/>
      <c r="B158" s="11"/>
      <c r="C158" s="20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12" customHeight="1">
      <c r="A159" s="11"/>
      <c r="B159" s="11"/>
      <c r="C159" s="20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 ht="12" customHeight="1">
      <c r="A160" s="11"/>
      <c r="B160" s="11"/>
      <c r="C160" s="20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12" customHeight="1">
      <c r="A161" s="11"/>
      <c r="B161" s="11"/>
      <c r="C161" s="20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12" customHeight="1">
      <c r="A162" s="11"/>
      <c r="B162" s="11"/>
      <c r="C162" s="20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12" customHeight="1">
      <c r="A163" s="11"/>
      <c r="B163" s="11"/>
      <c r="C163" s="20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12" customHeight="1">
      <c r="A164" s="11"/>
      <c r="B164" s="11"/>
      <c r="C164" s="20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12" customHeight="1">
      <c r="A165" s="11"/>
      <c r="B165" s="11"/>
      <c r="C165" s="20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12" customHeight="1">
      <c r="A166" s="11"/>
      <c r="B166" s="11"/>
      <c r="C166" s="20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12" customHeight="1">
      <c r="A167" s="11"/>
      <c r="B167" s="11"/>
      <c r="C167" s="20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12" customHeight="1">
      <c r="A168" s="11"/>
      <c r="B168" s="11"/>
      <c r="C168" s="20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12" customHeight="1">
      <c r="A169" s="11"/>
      <c r="B169" s="11"/>
      <c r="C169" s="20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12" customHeight="1">
      <c r="A170" s="11"/>
      <c r="B170" s="11"/>
      <c r="C170" s="20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12" customHeight="1">
      <c r="A171" s="11"/>
      <c r="B171" s="11"/>
      <c r="C171" s="20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2" customHeight="1">
      <c r="A172" s="11"/>
      <c r="B172" s="11"/>
      <c r="C172" s="20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2" customHeight="1">
      <c r="A173" s="11"/>
      <c r="B173" s="11"/>
      <c r="C173" s="20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2" customHeight="1">
      <c r="A174" s="11"/>
      <c r="B174" s="11"/>
      <c r="C174" s="20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12" customHeight="1">
      <c r="A175" s="11"/>
      <c r="B175" s="11"/>
      <c r="C175" s="20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12" customHeight="1">
      <c r="A176" s="11"/>
      <c r="B176" s="11"/>
      <c r="C176" s="20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2" customHeight="1">
      <c r="A177" s="11"/>
      <c r="B177" s="11"/>
      <c r="C177" s="20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12" customHeight="1">
      <c r="A178" s="11"/>
      <c r="B178" s="11"/>
      <c r="C178" s="20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2" customHeight="1">
      <c r="A179" s="11"/>
      <c r="B179" s="11"/>
      <c r="C179" s="20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12" customHeight="1">
      <c r="A180" s="11"/>
      <c r="B180" s="11"/>
      <c r="C180" s="20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12" customHeight="1">
      <c r="A181" s="11"/>
      <c r="B181" s="11"/>
      <c r="C181" s="20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12" customHeight="1">
      <c r="A182" s="11"/>
      <c r="B182" s="11"/>
      <c r="C182" s="20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2" customHeight="1">
      <c r="A183" s="11"/>
      <c r="B183" s="11"/>
      <c r="C183" s="20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2" customHeight="1">
      <c r="A184" s="11"/>
      <c r="B184" s="11"/>
      <c r="C184" s="20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2" customHeight="1">
      <c r="A185" s="11"/>
      <c r="B185" s="11"/>
      <c r="C185" s="20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2" customHeight="1">
      <c r="A186" s="11"/>
      <c r="B186" s="11"/>
      <c r="C186" s="20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12" customHeight="1">
      <c r="A187" s="11"/>
      <c r="B187" s="11"/>
      <c r="C187" s="20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2" customHeight="1">
      <c r="A188" s="11"/>
      <c r="B188" s="11"/>
      <c r="C188" s="20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12" customHeight="1">
      <c r="A189" s="11"/>
      <c r="B189" s="11"/>
      <c r="C189" s="20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12" customHeight="1">
      <c r="A190" s="11"/>
      <c r="B190" s="11"/>
      <c r="C190" s="20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2" customHeight="1">
      <c r="A191" s="11"/>
      <c r="B191" s="11"/>
      <c r="C191" s="20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2" customHeight="1">
      <c r="A192" s="11"/>
      <c r="B192" s="11"/>
      <c r="C192" s="20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12" customHeight="1">
      <c r="A193" s="11"/>
      <c r="B193" s="11"/>
      <c r="C193" s="20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2" customHeight="1">
      <c r="A194" s="11"/>
      <c r="B194" s="11"/>
      <c r="C194" s="20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12" customHeight="1">
      <c r="A195" s="11"/>
      <c r="B195" s="11"/>
      <c r="C195" s="20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12" customHeight="1">
      <c r="A196" s="11"/>
      <c r="B196" s="11"/>
      <c r="C196" s="20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12" customHeight="1">
      <c r="A197" s="11"/>
      <c r="B197" s="11"/>
      <c r="C197" s="20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12" customHeight="1">
      <c r="A198" s="11"/>
      <c r="B198" s="11"/>
      <c r="C198" s="20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12" customHeight="1">
      <c r="A199" s="11"/>
      <c r="B199" s="11"/>
      <c r="C199" s="20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12" customHeight="1">
      <c r="A200" s="11"/>
      <c r="B200" s="11"/>
      <c r="C200" s="20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12" customHeight="1">
      <c r="A201" s="11"/>
      <c r="B201" s="11"/>
      <c r="C201" s="20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12" customHeight="1">
      <c r="A202" s="11"/>
      <c r="B202" s="11"/>
      <c r="C202" s="20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12" customHeight="1">
      <c r="A203" s="11"/>
      <c r="B203" s="11"/>
      <c r="C203" s="20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12" customHeight="1">
      <c r="A204" s="11"/>
      <c r="B204" s="11"/>
      <c r="C204" s="20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12" customHeight="1">
      <c r="A205" s="11"/>
      <c r="B205" s="11"/>
      <c r="C205" s="20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12" customHeight="1">
      <c r="A206" s="11"/>
      <c r="B206" s="11"/>
      <c r="C206" s="20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12" customHeight="1">
      <c r="A207" s="11"/>
      <c r="B207" s="11"/>
      <c r="C207" s="20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12" customHeight="1">
      <c r="A208" s="11"/>
      <c r="B208" s="11"/>
      <c r="C208" s="20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12" customHeight="1">
      <c r="A209" s="11"/>
      <c r="B209" s="11"/>
      <c r="C209" s="20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ht="12" customHeight="1">
      <c r="A210" s="11"/>
      <c r="B210" s="11"/>
      <c r="C210" s="20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12" customHeight="1">
      <c r="A211" s="11"/>
      <c r="B211" s="11"/>
      <c r="C211" s="20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12" customHeight="1">
      <c r="A212" s="11"/>
      <c r="B212" s="11"/>
      <c r="C212" s="20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12" customHeight="1">
      <c r="A213" s="11"/>
      <c r="B213" s="11"/>
      <c r="C213" s="20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12" customHeight="1">
      <c r="A214" s="11"/>
      <c r="B214" s="11"/>
      <c r="C214" s="20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12" customHeight="1">
      <c r="A215" s="11"/>
      <c r="B215" s="11"/>
      <c r="C215" s="20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12" customHeight="1">
      <c r="A216" s="11"/>
      <c r="B216" s="11"/>
      <c r="C216" s="20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12" customHeight="1">
      <c r="A217" s="11"/>
      <c r="B217" s="11"/>
      <c r="C217" s="20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ht="12" customHeight="1">
      <c r="A218" s="11"/>
      <c r="B218" s="11"/>
      <c r="C218" s="20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12" customHeight="1">
      <c r="A219" s="11"/>
      <c r="B219" s="11"/>
      <c r="C219" s="20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ht="12" customHeight="1">
      <c r="A220" s="11"/>
      <c r="B220" s="11"/>
      <c r="C220" s="20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12" customHeight="1">
      <c r="A221" s="11"/>
      <c r="B221" s="11"/>
      <c r="C221" s="20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12" customHeight="1">
      <c r="A222" s="11"/>
      <c r="B222" s="11"/>
      <c r="C222" s="20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12" customHeight="1">
      <c r="A223" s="11"/>
      <c r="B223" s="11"/>
      <c r="C223" s="20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12" customHeight="1">
      <c r="A224" s="11"/>
      <c r="B224" s="11"/>
      <c r="C224" s="20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12" customHeight="1">
      <c r="A225" s="11"/>
      <c r="B225" s="11"/>
      <c r="C225" s="20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12" customHeight="1">
      <c r="A226" s="11"/>
      <c r="B226" s="11"/>
      <c r="C226" s="20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12" customHeight="1">
      <c r="A227" s="11"/>
      <c r="B227" s="11"/>
      <c r="C227" s="20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12" customHeight="1">
      <c r="A228" s="11"/>
      <c r="B228" s="11"/>
      <c r="C228" s="20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12" customHeight="1">
      <c r="A229" s="11"/>
      <c r="B229" s="11"/>
      <c r="C229" s="20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12" customHeight="1">
      <c r="A230" s="11"/>
      <c r="B230" s="11"/>
      <c r="C230" s="20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20" ht="12" customHeight="1">
      <c r="A231" s="11"/>
      <c r="B231" s="11"/>
      <c r="C231" s="20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1:20" ht="12" customHeight="1">
      <c r="A232" s="11"/>
      <c r="B232" s="11"/>
      <c r="C232" s="20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1:20" ht="12" customHeight="1">
      <c r="A233" s="11"/>
      <c r="B233" s="11"/>
      <c r="C233" s="14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:20" ht="12" customHeight="1">
      <c r="A234" s="11"/>
      <c r="B234" s="11"/>
      <c r="C234" s="14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:20" ht="12" customHeight="1">
      <c r="A235" s="11"/>
      <c r="B235" s="11"/>
      <c r="C235" s="14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1:20" ht="12" customHeight="1">
      <c r="A236" s="11"/>
      <c r="B236" s="11"/>
      <c r="C236" s="14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1:20" ht="12" customHeight="1">
      <c r="A237" s="11"/>
      <c r="B237" s="11"/>
      <c r="C237" s="14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1:20" ht="12" customHeight="1">
      <c r="A238" s="11"/>
      <c r="B238" s="11"/>
      <c r="C238" s="14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1:20" ht="12" customHeight="1">
      <c r="A239" s="11"/>
      <c r="B239" s="11"/>
      <c r="C239" s="14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1:20" ht="12" customHeight="1">
      <c r="A240" s="11"/>
      <c r="B240" s="11"/>
      <c r="C240" s="14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1:20" ht="12" customHeight="1">
      <c r="A241" s="11"/>
      <c r="B241" s="11"/>
      <c r="C241" s="14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1:20" ht="12" customHeight="1">
      <c r="A242" s="11"/>
      <c r="B242" s="11"/>
      <c r="C242" s="14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1:20" ht="12" customHeight="1">
      <c r="A243" s="11"/>
      <c r="B243" s="11"/>
      <c r="C243" s="14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1:20" ht="12" customHeight="1">
      <c r="A244" s="11"/>
      <c r="B244" s="11"/>
      <c r="C244" s="14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1:20" ht="12" customHeight="1">
      <c r="A245" s="11"/>
      <c r="B245" s="11"/>
      <c r="C245" s="14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1:20" ht="12" customHeight="1">
      <c r="A246" s="11"/>
      <c r="B246" s="11"/>
      <c r="C246" s="14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</row>
    <row r="247" spans="1:20" ht="12" customHeight="1">
      <c r="A247" s="11"/>
      <c r="B247" s="11"/>
      <c r="C247" s="14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</row>
    <row r="248" spans="1:20" ht="12" customHeight="1">
      <c r="A248" s="11"/>
      <c r="B248" s="11"/>
      <c r="C248" s="14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</row>
    <row r="249" spans="1:20" ht="12" customHeight="1">
      <c r="A249" s="11"/>
      <c r="B249" s="11"/>
      <c r="C249" s="14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</row>
    <row r="250" spans="1:20" ht="12" customHeight="1">
      <c r="A250" s="11"/>
      <c r="B250" s="11"/>
      <c r="C250" s="14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</row>
    <row r="251" spans="1:20" ht="12" customHeight="1">
      <c r="A251" s="11"/>
      <c r="B251" s="11"/>
      <c r="C251" s="14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</row>
    <row r="252" spans="1:20" ht="12" customHeight="1">
      <c r="A252" s="11"/>
      <c r="B252" s="11"/>
      <c r="C252" s="14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</row>
    <row r="253" spans="1:20" ht="12" customHeight="1">
      <c r="A253" s="11"/>
      <c r="B253" s="11"/>
      <c r="C253" s="14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</row>
    <row r="254" spans="1:20" ht="12" customHeight="1">
      <c r="A254" s="11"/>
      <c r="B254" s="11"/>
      <c r="C254" s="14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</row>
    <row r="255" spans="1:20" ht="12" customHeight="1">
      <c r="A255" s="11"/>
      <c r="B255" s="11"/>
      <c r="C255" s="14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</row>
    <row r="256" spans="1:20" ht="12" customHeight="1">
      <c r="A256" s="11"/>
      <c r="B256" s="11"/>
      <c r="C256" s="14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</row>
    <row r="257" spans="1:20" ht="12" customHeight="1">
      <c r="A257" s="11"/>
      <c r="B257" s="11"/>
      <c r="C257" s="14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</row>
    <row r="258" spans="1:20" ht="12" customHeight="1">
      <c r="A258" s="11"/>
      <c r="B258" s="11"/>
      <c r="C258" s="14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</row>
    <row r="259" spans="1:20" ht="12" customHeight="1">
      <c r="A259" s="11"/>
      <c r="B259" s="11"/>
      <c r="C259" s="14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</row>
    <row r="260" spans="1:20" ht="12" customHeight="1">
      <c r="A260" s="11"/>
      <c r="B260" s="11"/>
      <c r="C260" s="14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</row>
    <row r="261" spans="1:20" ht="12" customHeight="1">
      <c r="A261" s="11"/>
      <c r="B261" s="11"/>
      <c r="C261" s="14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</row>
    <row r="262" spans="1:20" ht="12" customHeight="1">
      <c r="A262" s="11"/>
      <c r="B262" s="11"/>
      <c r="C262" s="14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</row>
    <row r="263" spans="1:20" ht="12" customHeight="1">
      <c r="A263" s="11"/>
      <c r="B263" s="11"/>
      <c r="C263" s="14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</row>
    <row r="264" spans="1:20" ht="12" customHeight="1">
      <c r="A264" s="11"/>
      <c r="B264" s="11"/>
      <c r="C264" s="14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</row>
    <row r="265" spans="1:20" ht="12" customHeight="1">
      <c r="A265" s="11"/>
      <c r="B265" s="11"/>
      <c r="C265" s="14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</row>
    <row r="266" spans="1:20" ht="12" customHeight="1">
      <c r="A266" s="11"/>
      <c r="B266" s="11"/>
      <c r="C266" s="14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</row>
    <row r="267" spans="1:20" ht="12" customHeight="1">
      <c r="A267" s="11"/>
      <c r="B267" s="11"/>
      <c r="C267" s="14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</row>
    <row r="268" spans="1:20" ht="12" customHeight="1">
      <c r="A268" s="11"/>
      <c r="B268" s="11"/>
      <c r="C268" s="14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</row>
    <row r="269" spans="1:20" ht="12" customHeight="1">
      <c r="A269" s="11"/>
      <c r="B269" s="11"/>
      <c r="C269" s="14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</row>
    <row r="270" spans="1:20" ht="12" customHeight="1">
      <c r="A270" s="11"/>
      <c r="B270" s="11"/>
      <c r="C270" s="14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</row>
    <row r="271" spans="1:20" ht="12" customHeight="1">
      <c r="A271" s="11"/>
      <c r="B271" s="11"/>
      <c r="C271" s="14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</row>
    <row r="272" spans="1:20" ht="12" customHeight="1">
      <c r="A272" s="11"/>
      <c r="B272" s="11"/>
      <c r="C272" s="14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</row>
    <row r="273" spans="1:20" ht="12" customHeight="1">
      <c r="A273" s="11"/>
      <c r="B273" s="11"/>
      <c r="C273" s="14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</row>
    <row r="274" spans="1:20" ht="12" customHeight="1">
      <c r="A274" s="11"/>
      <c r="B274" s="11"/>
      <c r="C274" s="14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</row>
    <row r="275" spans="1:20" ht="12" customHeight="1">
      <c r="A275" s="11"/>
      <c r="B275" s="11"/>
      <c r="C275" s="14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</row>
    <row r="276" spans="1:20" ht="12" customHeight="1">
      <c r="A276" s="11"/>
      <c r="B276" s="11"/>
      <c r="C276" s="14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</row>
    <row r="277" spans="1:20" ht="12" customHeight="1">
      <c r="A277" s="11"/>
      <c r="B277" s="11"/>
      <c r="C277" s="14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</row>
    <row r="278" spans="1:20" ht="12" customHeight="1">
      <c r="A278" s="11"/>
      <c r="B278" s="11"/>
      <c r="C278" s="14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</row>
    <row r="279" spans="1:20" ht="12" customHeight="1">
      <c r="A279" s="11"/>
      <c r="B279" s="11"/>
      <c r="C279" s="14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</row>
    <row r="280" spans="1:20" ht="12" customHeight="1">
      <c r="A280" s="11"/>
      <c r="B280" s="11"/>
      <c r="C280" s="14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</row>
    <row r="281" spans="1:20" ht="12" customHeight="1">
      <c r="A281" s="11"/>
      <c r="B281" s="11"/>
      <c r="C281" s="14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</row>
    <row r="282" ht="12" customHeight="1">
      <c r="A282" s="11"/>
    </row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</sheetData>
  <sheetProtection/>
  <mergeCells count="48">
    <mergeCell ref="AJ12:AJ13"/>
    <mergeCell ref="AK12:AK13"/>
    <mergeCell ref="G13:H13"/>
    <mergeCell ref="I13:J13"/>
    <mergeCell ref="K13:L13"/>
    <mergeCell ref="M13:N13"/>
    <mergeCell ref="AG12:AG13"/>
    <mergeCell ref="AH12:AH13"/>
    <mergeCell ref="X12:X13"/>
    <mergeCell ref="Y12:Y13"/>
    <mergeCell ref="C73:S73"/>
    <mergeCell ref="C75:N75"/>
    <mergeCell ref="C76:N76"/>
    <mergeCell ref="AI12:AI13"/>
    <mergeCell ref="AA12:AA13"/>
    <mergeCell ref="AB12:AB13"/>
    <mergeCell ref="AC12:AC13"/>
    <mergeCell ref="AD12:AD13"/>
    <mergeCell ref="AE12:AE13"/>
    <mergeCell ref="AF12:AF13"/>
    <mergeCell ref="Z12:Z13"/>
    <mergeCell ref="S12:S13"/>
    <mergeCell ref="T12:T13"/>
    <mergeCell ref="U12:U13"/>
    <mergeCell ref="V12:V13"/>
    <mergeCell ref="W12:W13"/>
    <mergeCell ref="P13:Q13"/>
    <mergeCell ref="L5:T5"/>
    <mergeCell ref="N6:T6"/>
    <mergeCell ref="A7:M7"/>
    <mergeCell ref="N7:T7"/>
    <mergeCell ref="A8:M8"/>
    <mergeCell ref="E12:E13"/>
    <mergeCell ref="F12:F13"/>
    <mergeCell ref="G12:N12"/>
    <mergeCell ref="O12:R12"/>
    <mergeCell ref="A12:A13"/>
    <mergeCell ref="B12:B13"/>
    <mergeCell ref="C12:C13"/>
    <mergeCell ref="D12:D13"/>
    <mergeCell ref="N2:T2"/>
    <mergeCell ref="N3:T3"/>
    <mergeCell ref="A4:M4"/>
    <mergeCell ref="N4:T4"/>
    <mergeCell ref="N8:T8"/>
    <mergeCell ref="N9:T9"/>
    <mergeCell ref="A10:M10"/>
    <mergeCell ref="N10:T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82"/>
  <sheetViews>
    <sheetView zoomScalePageLayoutView="0" workbookViewId="0" topLeftCell="A4">
      <selection activeCell="N39" sqref="N39"/>
    </sheetView>
  </sheetViews>
  <sheetFormatPr defaultColWidth="9.140625" defaultRowHeight="12.75"/>
  <cols>
    <col min="1" max="1" width="28.28125" style="1" customWidth="1"/>
    <col min="2" max="2" width="5.28125" style="1" customWidth="1"/>
    <col min="3" max="3" width="6.00390625" style="4" customWidth="1"/>
    <col min="4" max="4" width="9.57421875" style="0" customWidth="1"/>
    <col min="5" max="5" width="8.7109375" style="0" customWidth="1"/>
    <col min="6" max="6" width="10.57421875" style="0" customWidth="1"/>
    <col min="7" max="7" width="3.7109375" style="0" customWidth="1"/>
    <col min="8" max="8" width="10.00390625" style="0" customWidth="1"/>
    <col min="9" max="9" width="7.8515625" style="0" customWidth="1"/>
    <col min="10" max="10" width="8.7109375" style="0" customWidth="1"/>
    <col min="11" max="11" width="4.421875" style="0" customWidth="1"/>
    <col min="12" max="12" width="8.57421875" style="0" customWidth="1"/>
    <col min="13" max="13" width="4.140625" style="0" customWidth="1"/>
    <col min="14" max="15" width="8.28125" style="0" customWidth="1"/>
    <col min="16" max="16" width="4.140625" style="0" customWidth="1"/>
    <col min="17" max="17" width="8.421875" style="0" customWidth="1"/>
    <col min="18" max="18" width="7.00390625" style="0" customWidth="1"/>
    <col min="19" max="19" width="11.8515625" style="0" customWidth="1"/>
    <col min="20" max="20" width="13.28125" style="0" customWidth="1"/>
    <col min="21" max="21" width="7.57421875" style="0" customWidth="1"/>
  </cols>
  <sheetData>
    <row r="1" spans="8:18" ht="1.5" customHeight="1"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29" s="1" customFormat="1" ht="15.75" customHeight="1">
      <c r="A2" s="16" t="s">
        <v>96</v>
      </c>
      <c r="B2" s="39"/>
      <c r="C2" s="42"/>
      <c r="D2" s="39"/>
      <c r="E2" s="39"/>
      <c r="F2" s="39"/>
      <c r="G2" s="39"/>
      <c r="H2" s="45"/>
      <c r="I2" s="45"/>
      <c r="J2" s="45"/>
      <c r="K2" s="45"/>
      <c r="L2" s="16"/>
      <c r="M2" s="16"/>
      <c r="N2" s="225" t="s">
        <v>0</v>
      </c>
      <c r="O2" s="225"/>
      <c r="P2" s="225"/>
      <c r="Q2" s="225"/>
      <c r="R2" s="225"/>
      <c r="S2" s="225"/>
      <c r="T2" s="225"/>
      <c r="Z2" s="16"/>
      <c r="AA2" s="39"/>
      <c r="AB2" s="44"/>
      <c r="AC2" s="43"/>
    </row>
    <row r="3" spans="1:29" s="1" customFormat="1" ht="21" customHeight="1">
      <c r="A3" s="90" t="s">
        <v>97</v>
      </c>
      <c r="B3" s="90"/>
      <c r="C3" s="90"/>
      <c r="D3" s="90"/>
      <c r="E3" s="90"/>
      <c r="F3" s="90"/>
      <c r="G3" s="90"/>
      <c r="H3" s="62"/>
      <c r="I3" s="62"/>
      <c r="J3" s="62"/>
      <c r="K3" s="62"/>
      <c r="L3" s="62"/>
      <c r="M3" s="62"/>
      <c r="N3" s="223" t="s">
        <v>119</v>
      </c>
      <c r="O3" s="223"/>
      <c r="P3" s="223"/>
      <c r="Q3" s="223"/>
      <c r="R3" s="223"/>
      <c r="S3" s="223"/>
      <c r="T3" s="223"/>
      <c r="Z3" s="39"/>
      <c r="AA3" s="39"/>
      <c r="AB3" s="43"/>
      <c r="AC3" s="43"/>
    </row>
    <row r="4" spans="1:29" s="1" customFormat="1" ht="24" customHeight="1">
      <c r="A4" s="224" t="s">
        <v>112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6" t="s">
        <v>48</v>
      </c>
      <c r="O4" s="226"/>
      <c r="P4" s="226"/>
      <c r="Q4" s="226"/>
      <c r="R4" s="226"/>
      <c r="S4" s="226"/>
      <c r="T4" s="226"/>
      <c r="Z4" s="45"/>
      <c r="AA4" s="45"/>
      <c r="AB4" s="45"/>
      <c r="AC4" s="53"/>
    </row>
    <row r="5" spans="1:29" s="1" customFormat="1" ht="20.25" customHeight="1">
      <c r="A5" s="1" t="s">
        <v>98</v>
      </c>
      <c r="L5" s="226" t="s">
        <v>122</v>
      </c>
      <c r="M5" s="226"/>
      <c r="N5" s="226"/>
      <c r="O5" s="226"/>
      <c r="P5" s="226"/>
      <c r="Q5" s="226"/>
      <c r="R5" s="226"/>
      <c r="S5" s="226"/>
      <c r="T5" s="226"/>
      <c r="Z5" s="45"/>
      <c r="AA5" s="45"/>
      <c r="AB5" s="45"/>
      <c r="AC5" s="53"/>
    </row>
    <row r="6" spans="1:29" s="1" customFormat="1" ht="15.75" customHeight="1">
      <c r="A6" s="15"/>
      <c r="B6" s="15"/>
      <c r="C6" s="42"/>
      <c r="D6" s="39"/>
      <c r="E6" s="39"/>
      <c r="F6" s="39"/>
      <c r="G6" s="39"/>
      <c r="H6" s="59"/>
      <c r="I6" s="59"/>
      <c r="J6" s="59"/>
      <c r="K6" s="60"/>
      <c r="L6" s="45"/>
      <c r="M6" s="45"/>
      <c r="N6" s="226" t="s">
        <v>109</v>
      </c>
      <c r="O6" s="226"/>
      <c r="P6" s="226"/>
      <c r="Q6" s="226"/>
      <c r="R6" s="226"/>
      <c r="S6" s="226"/>
      <c r="T6" s="226"/>
      <c r="Z6" s="45"/>
      <c r="AA6" s="45"/>
      <c r="AB6" s="45"/>
      <c r="AC6" s="45"/>
    </row>
    <row r="7" spans="1:29" s="1" customFormat="1" ht="15.75" customHeight="1">
      <c r="A7" s="232" t="s">
        <v>94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26" t="s">
        <v>110</v>
      </c>
      <c r="O7" s="226"/>
      <c r="P7" s="226"/>
      <c r="Q7" s="226"/>
      <c r="R7" s="226"/>
      <c r="S7" s="226"/>
      <c r="T7" s="226"/>
      <c r="Z7" s="45"/>
      <c r="AA7" s="45"/>
      <c r="AB7" s="45"/>
      <c r="AC7" s="45"/>
    </row>
    <row r="8" spans="1:29" s="1" customFormat="1" ht="15.75" customHeight="1">
      <c r="A8" s="232" t="s">
        <v>93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6" t="s">
        <v>105</v>
      </c>
      <c r="O8" s="226"/>
      <c r="P8" s="226"/>
      <c r="Q8" s="226"/>
      <c r="R8" s="226"/>
      <c r="S8" s="226"/>
      <c r="T8" s="226"/>
      <c r="Z8" s="45"/>
      <c r="AA8" s="45"/>
      <c r="AB8" s="45"/>
      <c r="AC8" s="45"/>
    </row>
    <row r="9" spans="1:29" s="1" customFormat="1" ht="15.7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223" t="s">
        <v>121</v>
      </c>
      <c r="O9" s="223"/>
      <c r="P9" s="223"/>
      <c r="Q9" s="223"/>
      <c r="R9" s="223"/>
      <c r="S9" s="223"/>
      <c r="T9" s="223"/>
      <c r="Z9" s="39"/>
      <c r="AA9" s="42"/>
      <c r="AB9" s="39"/>
      <c r="AC9" s="39"/>
    </row>
    <row r="10" spans="1:29" s="1" customFormat="1" ht="15.75" customHeight="1">
      <c r="A10" s="229" t="s">
        <v>126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3" t="s">
        <v>17</v>
      </c>
      <c r="O10" s="223"/>
      <c r="P10" s="223"/>
      <c r="Q10" s="223"/>
      <c r="R10" s="223"/>
      <c r="S10" s="223"/>
      <c r="T10" s="223"/>
      <c r="Z10" s="39"/>
      <c r="AA10" s="42"/>
      <c r="AB10" s="39"/>
      <c r="AC10" s="39"/>
    </row>
    <row r="11" spans="1:29" s="1" customFormat="1" ht="15.7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42"/>
      <c r="O11" s="42"/>
      <c r="P11" s="42"/>
      <c r="Q11" s="42"/>
      <c r="R11" s="42"/>
      <c r="S11" s="39"/>
      <c r="T11" s="42"/>
      <c r="Z11" s="39"/>
      <c r="AA11" s="42"/>
      <c r="AB11" s="39"/>
      <c r="AC11" s="39"/>
    </row>
    <row r="12" spans="1:37" s="1" customFormat="1" ht="16.5" customHeight="1">
      <c r="A12" s="227" t="s">
        <v>32</v>
      </c>
      <c r="B12" s="233" t="s">
        <v>18</v>
      </c>
      <c r="C12" s="233" t="s">
        <v>29</v>
      </c>
      <c r="D12" s="233" t="s">
        <v>28</v>
      </c>
      <c r="E12" s="233" t="s">
        <v>40</v>
      </c>
      <c r="F12" s="233" t="s">
        <v>41</v>
      </c>
      <c r="G12" s="236" t="s">
        <v>37</v>
      </c>
      <c r="H12" s="237"/>
      <c r="I12" s="237"/>
      <c r="J12" s="237"/>
      <c r="K12" s="237"/>
      <c r="L12" s="237"/>
      <c r="M12" s="237"/>
      <c r="N12" s="238"/>
      <c r="O12" s="236" t="s">
        <v>43</v>
      </c>
      <c r="P12" s="237"/>
      <c r="Q12" s="237"/>
      <c r="R12" s="238"/>
      <c r="S12" s="227" t="s">
        <v>30</v>
      </c>
      <c r="T12" s="227" t="s">
        <v>31</v>
      </c>
      <c r="U12" s="235"/>
      <c r="V12" s="222"/>
      <c r="W12" s="222"/>
      <c r="X12" s="222"/>
      <c r="Y12" s="222"/>
      <c r="Z12" s="222"/>
      <c r="AA12" s="223"/>
      <c r="AB12" s="223"/>
      <c r="AC12" s="223"/>
      <c r="AD12" s="222"/>
      <c r="AE12" s="222"/>
      <c r="AF12" s="222"/>
      <c r="AG12" s="222"/>
      <c r="AH12" s="222"/>
      <c r="AI12" s="222"/>
      <c r="AJ12" s="222"/>
      <c r="AK12" s="222"/>
    </row>
    <row r="13" spans="1:37" s="2" customFormat="1" ht="117.75" customHeight="1">
      <c r="A13" s="228"/>
      <c r="B13" s="234"/>
      <c r="C13" s="234"/>
      <c r="D13" s="234"/>
      <c r="E13" s="234"/>
      <c r="F13" s="234"/>
      <c r="G13" s="230" t="s">
        <v>38</v>
      </c>
      <c r="H13" s="231"/>
      <c r="I13" s="230" t="s">
        <v>111</v>
      </c>
      <c r="J13" s="231"/>
      <c r="K13" s="230" t="s">
        <v>42</v>
      </c>
      <c r="L13" s="231"/>
      <c r="M13" s="240" t="s">
        <v>44</v>
      </c>
      <c r="N13" s="221"/>
      <c r="O13" s="18" t="s">
        <v>45</v>
      </c>
      <c r="P13" s="230" t="s">
        <v>46</v>
      </c>
      <c r="Q13" s="231"/>
      <c r="R13" s="18" t="s">
        <v>47</v>
      </c>
      <c r="S13" s="228"/>
      <c r="T13" s="228"/>
      <c r="U13" s="235"/>
      <c r="V13" s="222"/>
      <c r="W13" s="222"/>
      <c r="X13" s="222"/>
      <c r="Y13" s="222"/>
      <c r="Z13" s="222"/>
      <c r="AA13" s="223"/>
      <c r="AB13" s="223"/>
      <c r="AC13" s="223"/>
      <c r="AD13" s="222"/>
      <c r="AE13" s="222"/>
      <c r="AF13" s="222"/>
      <c r="AG13" s="222"/>
      <c r="AH13" s="222"/>
      <c r="AI13" s="222"/>
      <c r="AJ13" s="222"/>
      <c r="AK13" s="222"/>
    </row>
    <row r="14" spans="1:20" s="2" customFormat="1" ht="16.5" customHeight="1">
      <c r="A14" s="17"/>
      <c r="B14" s="77"/>
      <c r="C14" s="17"/>
      <c r="D14" s="17"/>
      <c r="E14" s="17"/>
      <c r="F14" s="17"/>
      <c r="G14" s="18" t="s">
        <v>21</v>
      </c>
      <c r="H14" s="18" t="s">
        <v>39</v>
      </c>
      <c r="I14" s="18" t="s">
        <v>21</v>
      </c>
      <c r="J14" s="18" t="s">
        <v>39</v>
      </c>
      <c r="K14" s="18" t="s">
        <v>21</v>
      </c>
      <c r="L14" s="63" t="s">
        <v>39</v>
      </c>
      <c r="M14" s="63" t="s">
        <v>21</v>
      </c>
      <c r="N14" s="63" t="s">
        <v>22</v>
      </c>
      <c r="O14" s="63" t="s">
        <v>39</v>
      </c>
      <c r="P14" s="18" t="s">
        <v>21</v>
      </c>
      <c r="Q14" s="63" t="s">
        <v>39</v>
      </c>
      <c r="R14" s="63" t="s">
        <v>39</v>
      </c>
      <c r="S14" s="63" t="s">
        <v>39</v>
      </c>
      <c r="T14" s="63" t="s">
        <v>39</v>
      </c>
    </row>
    <row r="15" spans="1:20" ht="12.75" customHeight="1">
      <c r="A15" s="21" t="s">
        <v>16</v>
      </c>
      <c r="B15" s="21" t="s">
        <v>1</v>
      </c>
      <c r="C15" s="21" t="s">
        <v>23</v>
      </c>
      <c r="D15" s="21" t="s">
        <v>2</v>
      </c>
      <c r="E15" s="21" t="s">
        <v>20</v>
      </c>
      <c r="F15" s="21" t="s">
        <v>24</v>
      </c>
      <c r="G15" s="21" t="s">
        <v>25</v>
      </c>
      <c r="H15" s="21" t="s">
        <v>3</v>
      </c>
      <c r="I15" s="21" t="s">
        <v>26</v>
      </c>
      <c r="J15" s="21" t="s">
        <v>4</v>
      </c>
      <c r="K15" s="21" t="s">
        <v>5</v>
      </c>
      <c r="L15" s="21" t="s">
        <v>27</v>
      </c>
      <c r="M15" s="21" t="s">
        <v>19</v>
      </c>
      <c r="N15" s="21" t="s">
        <v>82</v>
      </c>
      <c r="O15" s="21" t="s">
        <v>83</v>
      </c>
      <c r="P15" s="21" t="s">
        <v>84</v>
      </c>
      <c r="Q15" s="21" t="s">
        <v>85</v>
      </c>
      <c r="R15" s="21" t="s">
        <v>86</v>
      </c>
      <c r="S15" s="54" t="s">
        <v>87</v>
      </c>
      <c r="T15" s="22" t="s">
        <v>88</v>
      </c>
    </row>
    <row r="16" spans="1:20" ht="30" customHeight="1">
      <c r="A16" s="108" t="s">
        <v>50</v>
      </c>
      <c r="B16" s="5"/>
      <c r="C16" s="75"/>
      <c r="D16" s="31"/>
      <c r="E16" s="31"/>
      <c r="F16" s="31"/>
      <c r="G16" s="31"/>
      <c r="H16" s="31"/>
      <c r="I16" s="31"/>
      <c r="J16" s="31"/>
      <c r="K16" s="76"/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15.75" customHeight="1">
      <c r="A17" s="29" t="s">
        <v>114</v>
      </c>
      <c r="B17" s="54" t="s">
        <v>83</v>
      </c>
      <c r="C17" s="24">
        <v>1</v>
      </c>
      <c r="D17" s="50">
        <v>2165</v>
      </c>
      <c r="E17" s="116">
        <f>D17*25%</f>
        <v>541.25</v>
      </c>
      <c r="F17" s="116">
        <f>(D17+E17)*C17</f>
        <v>2706.25</v>
      </c>
      <c r="G17" s="26">
        <v>30</v>
      </c>
      <c r="H17" s="67">
        <f>F17*G17/100</f>
        <v>811.875</v>
      </c>
      <c r="I17" s="130">
        <v>20</v>
      </c>
      <c r="J17" s="67">
        <f>F17*I17/100</f>
        <v>541.25</v>
      </c>
      <c r="K17" s="26">
        <v>50</v>
      </c>
      <c r="L17" s="67">
        <f>F17*K17%</f>
        <v>1353.125</v>
      </c>
      <c r="M17" s="48"/>
      <c r="N17" s="48"/>
      <c r="O17" s="48"/>
      <c r="P17" s="48"/>
      <c r="Q17" s="48"/>
      <c r="R17" s="48"/>
      <c r="S17" s="28">
        <f aca="true" t="shared" si="0" ref="S17:S27">F17+H17+J17+L17+N17+O17+Q17+R17</f>
        <v>5412.5</v>
      </c>
      <c r="T17" s="28">
        <f>S17*1</f>
        <v>5412.5</v>
      </c>
    </row>
    <row r="18" spans="1:20" ht="15.75" customHeight="1">
      <c r="A18" s="23" t="s">
        <v>60</v>
      </c>
      <c r="B18" s="56" t="s">
        <v>89</v>
      </c>
      <c r="C18" s="70">
        <v>1</v>
      </c>
      <c r="D18" s="71">
        <f>ROUND($D$17*0.95,0)</f>
        <v>2057</v>
      </c>
      <c r="E18" s="116">
        <f>D18*25%</f>
        <v>514.25</v>
      </c>
      <c r="F18" s="116">
        <f>(D18+E18)*C18</f>
        <v>2571.25</v>
      </c>
      <c r="G18" s="72">
        <v>30</v>
      </c>
      <c r="H18" s="67">
        <f aca="true" t="shared" si="1" ref="H18:H27">F18*G18/100</f>
        <v>771.375</v>
      </c>
      <c r="I18" s="131">
        <v>20</v>
      </c>
      <c r="J18" s="67">
        <f aca="true" t="shared" si="2" ref="J18:J27">F18*I18/100</f>
        <v>514.25</v>
      </c>
      <c r="K18" s="73"/>
      <c r="L18" s="48"/>
      <c r="M18" s="74"/>
      <c r="N18" s="121"/>
      <c r="O18" s="74"/>
      <c r="P18" s="74"/>
      <c r="Q18" s="74"/>
      <c r="R18" s="74"/>
      <c r="S18" s="28">
        <f t="shared" si="0"/>
        <v>3856.875</v>
      </c>
      <c r="T18" s="28">
        <f aca="true" t="shared" si="3" ref="T18:T27">S18*1</f>
        <v>3856.875</v>
      </c>
    </row>
    <row r="19" spans="1:20" ht="15.75" customHeight="1">
      <c r="A19" s="46" t="s">
        <v>61</v>
      </c>
      <c r="B19" s="64" t="s">
        <v>89</v>
      </c>
      <c r="C19" s="30">
        <v>1</v>
      </c>
      <c r="D19" s="71">
        <f>ROUND($D$17*0.95,0)</f>
        <v>2057</v>
      </c>
      <c r="E19" s="116">
        <f>D19*25%</f>
        <v>514.25</v>
      </c>
      <c r="F19" s="116">
        <f aca="true" t="shared" si="4" ref="F19:F27">(D19+E19)*C19</f>
        <v>2571.25</v>
      </c>
      <c r="G19" s="25">
        <v>30</v>
      </c>
      <c r="H19" s="67">
        <f t="shared" si="1"/>
        <v>771.375</v>
      </c>
      <c r="I19" s="130">
        <v>20</v>
      </c>
      <c r="J19" s="67">
        <f t="shared" si="2"/>
        <v>514.25</v>
      </c>
      <c r="K19" s="26"/>
      <c r="L19" s="48"/>
      <c r="M19" s="31"/>
      <c r="N19" s="28"/>
      <c r="O19" s="31"/>
      <c r="P19" s="31"/>
      <c r="Q19" s="31"/>
      <c r="R19" s="31"/>
      <c r="S19" s="28">
        <f t="shared" si="0"/>
        <v>3856.875</v>
      </c>
      <c r="T19" s="28">
        <f t="shared" si="3"/>
        <v>3856.875</v>
      </c>
    </row>
    <row r="20" spans="1:20" ht="15.75" customHeight="1">
      <c r="A20" s="46" t="s">
        <v>116</v>
      </c>
      <c r="B20" s="56" t="s">
        <v>90</v>
      </c>
      <c r="C20" s="30">
        <v>1</v>
      </c>
      <c r="D20" s="71">
        <f>ROUND($D$17*0.9,0)</f>
        <v>1949</v>
      </c>
      <c r="E20" s="116"/>
      <c r="F20" s="116">
        <f t="shared" si="4"/>
        <v>1949</v>
      </c>
      <c r="G20" s="25"/>
      <c r="H20" s="67"/>
      <c r="I20" s="67"/>
      <c r="J20" s="67"/>
      <c r="K20" s="26">
        <v>25</v>
      </c>
      <c r="L20" s="67">
        <f>F20*K20%</f>
        <v>487.25</v>
      </c>
      <c r="M20" s="31"/>
      <c r="N20" s="31"/>
      <c r="O20" s="31"/>
      <c r="P20" s="31"/>
      <c r="Q20" s="31"/>
      <c r="R20" s="31"/>
      <c r="S20" s="28">
        <f t="shared" si="0"/>
        <v>2436.25</v>
      </c>
      <c r="T20" s="28">
        <f t="shared" si="3"/>
        <v>2436.25</v>
      </c>
    </row>
    <row r="21" spans="1:20" ht="15.75" customHeight="1">
      <c r="A21" s="46" t="s">
        <v>51</v>
      </c>
      <c r="B21" s="56" t="s">
        <v>90</v>
      </c>
      <c r="C21" s="30">
        <v>1</v>
      </c>
      <c r="D21" s="71">
        <f>ROUND($D$17*0.9,0)</f>
        <v>1949</v>
      </c>
      <c r="E21" s="116"/>
      <c r="F21" s="116">
        <f t="shared" si="4"/>
        <v>1949</v>
      </c>
      <c r="G21" s="25"/>
      <c r="H21" s="67"/>
      <c r="I21" s="67"/>
      <c r="J21" s="67"/>
      <c r="K21" s="26">
        <v>25</v>
      </c>
      <c r="L21" s="67">
        <f>F21*K21%</f>
        <v>487.25</v>
      </c>
      <c r="M21" s="31"/>
      <c r="N21" s="31"/>
      <c r="O21" s="31"/>
      <c r="P21" s="31"/>
      <c r="Q21" s="31"/>
      <c r="R21" s="31"/>
      <c r="S21" s="28">
        <f t="shared" si="0"/>
        <v>2436.25</v>
      </c>
      <c r="T21" s="28">
        <f t="shared" si="3"/>
        <v>2436.25</v>
      </c>
    </row>
    <row r="22" spans="1:20" ht="15.75" customHeight="1">
      <c r="A22" s="29" t="s">
        <v>49</v>
      </c>
      <c r="B22" s="56" t="s">
        <v>5</v>
      </c>
      <c r="C22" s="30">
        <v>1</v>
      </c>
      <c r="D22" s="50">
        <v>1653</v>
      </c>
      <c r="E22" s="116">
        <f aca="true" t="shared" si="5" ref="E22:E27">D22*25%</f>
        <v>413.25</v>
      </c>
      <c r="F22" s="116">
        <f t="shared" si="4"/>
        <v>2066.25</v>
      </c>
      <c r="G22" s="25">
        <v>30</v>
      </c>
      <c r="H22" s="67">
        <f t="shared" si="1"/>
        <v>619.875</v>
      </c>
      <c r="I22" s="122">
        <v>20</v>
      </c>
      <c r="J22" s="67">
        <f t="shared" si="2"/>
        <v>413.25</v>
      </c>
      <c r="K22" s="26"/>
      <c r="L22" s="31"/>
      <c r="M22" s="31"/>
      <c r="N22" s="31"/>
      <c r="O22" s="31"/>
      <c r="P22" s="31"/>
      <c r="Q22" s="31"/>
      <c r="R22" s="31"/>
      <c r="S22" s="28">
        <f t="shared" si="0"/>
        <v>3099.375</v>
      </c>
      <c r="T22" s="28">
        <f t="shared" si="3"/>
        <v>3099.375</v>
      </c>
    </row>
    <row r="23" spans="1:20" ht="15" customHeight="1">
      <c r="A23" s="23" t="s">
        <v>91</v>
      </c>
      <c r="B23" s="55" t="s">
        <v>4</v>
      </c>
      <c r="C23" s="30">
        <v>1</v>
      </c>
      <c r="D23" s="50">
        <v>1527</v>
      </c>
      <c r="E23" s="116">
        <f t="shared" si="5"/>
        <v>381.75</v>
      </c>
      <c r="F23" s="116">
        <f t="shared" si="4"/>
        <v>1908.75</v>
      </c>
      <c r="G23" s="25">
        <v>10</v>
      </c>
      <c r="H23" s="67">
        <f t="shared" si="1"/>
        <v>190.875</v>
      </c>
      <c r="I23" s="122">
        <v>20</v>
      </c>
      <c r="J23" s="67">
        <f t="shared" si="2"/>
        <v>381.75</v>
      </c>
      <c r="K23" s="26"/>
      <c r="L23" s="31"/>
      <c r="M23" s="31"/>
      <c r="N23" s="31"/>
      <c r="O23" s="31"/>
      <c r="P23" s="31"/>
      <c r="Q23" s="31"/>
      <c r="R23" s="31"/>
      <c r="S23" s="28">
        <f t="shared" si="0"/>
        <v>2481.375</v>
      </c>
      <c r="T23" s="28">
        <f t="shared" si="3"/>
        <v>2481.375</v>
      </c>
    </row>
    <row r="24" spans="1:20" ht="15">
      <c r="A24" s="29" t="s">
        <v>53</v>
      </c>
      <c r="B24" s="54" t="s">
        <v>4</v>
      </c>
      <c r="C24" s="57">
        <v>0.5</v>
      </c>
      <c r="D24" s="50">
        <v>1527</v>
      </c>
      <c r="E24" s="116">
        <f t="shared" si="5"/>
        <v>381.75</v>
      </c>
      <c r="F24" s="116">
        <f t="shared" si="4"/>
        <v>954.375</v>
      </c>
      <c r="G24" s="25">
        <v>10</v>
      </c>
      <c r="H24" s="67">
        <f t="shared" si="1"/>
        <v>95.4375</v>
      </c>
      <c r="I24" s="122">
        <v>20</v>
      </c>
      <c r="J24" s="67">
        <f t="shared" si="2"/>
        <v>190.875</v>
      </c>
      <c r="K24" s="26"/>
      <c r="L24" s="31"/>
      <c r="M24" s="31"/>
      <c r="N24" s="31"/>
      <c r="O24" s="31"/>
      <c r="P24" s="31"/>
      <c r="Q24" s="31"/>
      <c r="R24" s="31"/>
      <c r="S24" s="28">
        <f t="shared" si="0"/>
        <v>1240.6875</v>
      </c>
      <c r="T24" s="28">
        <f t="shared" si="3"/>
        <v>1240.6875</v>
      </c>
    </row>
    <row r="25" spans="1:20" ht="15" customHeight="1">
      <c r="A25" s="39" t="s">
        <v>69</v>
      </c>
      <c r="B25" s="54" t="s">
        <v>5</v>
      </c>
      <c r="C25" s="30">
        <v>1</v>
      </c>
      <c r="D25" s="50">
        <v>1653</v>
      </c>
      <c r="E25" s="116">
        <f t="shared" si="5"/>
        <v>413.25</v>
      </c>
      <c r="F25" s="116">
        <f t="shared" si="4"/>
        <v>2066.25</v>
      </c>
      <c r="G25" s="25">
        <v>10</v>
      </c>
      <c r="H25" s="67">
        <f t="shared" si="1"/>
        <v>206.625</v>
      </c>
      <c r="I25" s="122">
        <v>20</v>
      </c>
      <c r="J25" s="67">
        <f t="shared" si="2"/>
        <v>413.25</v>
      </c>
      <c r="K25" s="26"/>
      <c r="L25" s="31"/>
      <c r="M25" s="31"/>
      <c r="N25" s="31"/>
      <c r="O25" s="31"/>
      <c r="P25" s="31"/>
      <c r="Q25" s="31"/>
      <c r="R25" s="31"/>
      <c r="S25" s="28">
        <f t="shared" si="0"/>
        <v>2686.125</v>
      </c>
      <c r="T25" s="28">
        <f t="shared" si="3"/>
        <v>2686.125</v>
      </c>
    </row>
    <row r="26" spans="1:20" ht="15">
      <c r="A26" s="29" t="s">
        <v>52</v>
      </c>
      <c r="B26" s="92" t="s">
        <v>4</v>
      </c>
      <c r="C26" s="30">
        <v>0.5</v>
      </c>
      <c r="D26" s="50">
        <v>1527</v>
      </c>
      <c r="E26" s="116">
        <f t="shared" si="5"/>
        <v>381.75</v>
      </c>
      <c r="F26" s="116">
        <f t="shared" si="4"/>
        <v>954.375</v>
      </c>
      <c r="G26" s="25">
        <v>10</v>
      </c>
      <c r="H26" s="67">
        <f t="shared" si="1"/>
        <v>95.4375</v>
      </c>
      <c r="I26" s="122">
        <v>20</v>
      </c>
      <c r="J26" s="67">
        <f t="shared" si="2"/>
        <v>190.875</v>
      </c>
      <c r="K26" s="26"/>
      <c r="L26" s="31"/>
      <c r="M26" s="31"/>
      <c r="N26" s="31"/>
      <c r="O26" s="31"/>
      <c r="P26" s="31"/>
      <c r="Q26" s="31"/>
      <c r="R26" s="31"/>
      <c r="S26" s="28">
        <f t="shared" si="0"/>
        <v>1240.6875</v>
      </c>
      <c r="T26" s="28">
        <f t="shared" si="3"/>
        <v>1240.6875</v>
      </c>
    </row>
    <row r="27" spans="1:20" ht="15">
      <c r="A27" s="29" t="s">
        <v>92</v>
      </c>
      <c r="B27" s="92" t="s">
        <v>4</v>
      </c>
      <c r="C27" s="30">
        <v>1</v>
      </c>
      <c r="D27" s="50">
        <v>1527</v>
      </c>
      <c r="E27" s="116">
        <f t="shared" si="5"/>
        <v>381.75</v>
      </c>
      <c r="F27" s="116">
        <f t="shared" si="4"/>
        <v>1908.75</v>
      </c>
      <c r="G27" s="25">
        <v>30</v>
      </c>
      <c r="H27" s="67">
        <f t="shared" si="1"/>
        <v>572.625</v>
      </c>
      <c r="I27" s="122">
        <v>20</v>
      </c>
      <c r="J27" s="67">
        <f t="shared" si="2"/>
        <v>381.75</v>
      </c>
      <c r="K27" s="26"/>
      <c r="L27" s="31"/>
      <c r="M27" s="31"/>
      <c r="N27" s="31"/>
      <c r="O27" s="31"/>
      <c r="P27" s="31"/>
      <c r="Q27" s="31"/>
      <c r="R27" s="31"/>
      <c r="S27" s="28">
        <f t="shared" si="0"/>
        <v>2863.125</v>
      </c>
      <c r="T27" s="28">
        <f t="shared" si="3"/>
        <v>2863.125</v>
      </c>
    </row>
    <row r="28" spans="1:20" s="3" customFormat="1" ht="15.75" customHeight="1">
      <c r="A28" s="102" t="s">
        <v>73</v>
      </c>
      <c r="B28" s="103"/>
      <c r="C28" s="132">
        <f>C17+C18+C19+C22+C23+C24+C25+C26+C27</f>
        <v>8</v>
      </c>
      <c r="D28" s="132">
        <f>D17+D18+D19+D22+D23+D24+D25+D26+D27</f>
        <v>15693</v>
      </c>
      <c r="E28" s="132">
        <f>E17+E18+E19+E22+E23+E24+E25+E26+E27</f>
        <v>3923.25</v>
      </c>
      <c r="F28" s="132">
        <f>F17+F18+F19+F22+F23+F24+F25+F26+F27</f>
        <v>17707.5</v>
      </c>
      <c r="G28" s="132"/>
      <c r="H28" s="132">
        <f aca="true" t="shared" si="6" ref="H28:T28">H17+H18+H19+H22+H23+H24+H25+H26+H27</f>
        <v>4135.5</v>
      </c>
      <c r="I28" s="132">
        <f t="shared" si="6"/>
        <v>180</v>
      </c>
      <c r="J28" s="132">
        <f t="shared" si="6"/>
        <v>3541.5</v>
      </c>
      <c r="K28" s="132">
        <f t="shared" si="6"/>
        <v>50</v>
      </c>
      <c r="L28" s="132">
        <f t="shared" si="6"/>
        <v>1353.125</v>
      </c>
      <c r="M28" s="132">
        <f t="shared" si="6"/>
        <v>0</v>
      </c>
      <c r="N28" s="132">
        <f t="shared" si="6"/>
        <v>0</v>
      </c>
      <c r="O28" s="132">
        <f t="shared" si="6"/>
        <v>0</v>
      </c>
      <c r="P28" s="132">
        <f t="shared" si="6"/>
        <v>0</v>
      </c>
      <c r="Q28" s="132">
        <f t="shared" si="6"/>
        <v>0</v>
      </c>
      <c r="R28" s="132">
        <f t="shared" si="6"/>
        <v>0</v>
      </c>
      <c r="S28" s="132">
        <f t="shared" si="6"/>
        <v>26737.625</v>
      </c>
      <c r="T28" s="132">
        <f t="shared" si="6"/>
        <v>26737.625</v>
      </c>
    </row>
    <row r="29" spans="1:20" s="3" customFormat="1" ht="15.75" customHeight="1">
      <c r="A29" s="99" t="s">
        <v>74</v>
      </c>
      <c r="B29" s="100"/>
      <c r="C29" s="133">
        <f>C28+C20+C21</f>
        <v>10</v>
      </c>
      <c r="D29" s="133">
        <f>D28+D20+D21</f>
        <v>19591</v>
      </c>
      <c r="E29" s="133">
        <f>E28+E20+E21</f>
        <v>3923.25</v>
      </c>
      <c r="F29" s="133">
        <f>F28+F20+F21</f>
        <v>21605.5</v>
      </c>
      <c r="G29" s="133"/>
      <c r="H29" s="133">
        <f aca="true" t="shared" si="7" ref="H29:T29">H28+H20+H21</f>
        <v>4135.5</v>
      </c>
      <c r="I29" s="133">
        <f t="shared" si="7"/>
        <v>180</v>
      </c>
      <c r="J29" s="133">
        <f t="shared" si="7"/>
        <v>3541.5</v>
      </c>
      <c r="K29" s="133">
        <f t="shared" si="7"/>
        <v>100</v>
      </c>
      <c r="L29" s="133">
        <f t="shared" si="7"/>
        <v>2327.625</v>
      </c>
      <c r="M29" s="133">
        <f t="shared" si="7"/>
        <v>0</v>
      </c>
      <c r="N29" s="133">
        <f t="shared" si="7"/>
        <v>0</v>
      </c>
      <c r="O29" s="133">
        <f t="shared" si="7"/>
        <v>0</v>
      </c>
      <c r="P29" s="133">
        <f t="shared" si="7"/>
        <v>0</v>
      </c>
      <c r="Q29" s="133">
        <f t="shared" si="7"/>
        <v>0</v>
      </c>
      <c r="R29" s="133">
        <f t="shared" si="7"/>
        <v>0</v>
      </c>
      <c r="S29" s="133">
        <f t="shared" si="7"/>
        <v>31610.125</v>
      </c>
      <c r="T29" s="133">
        <f t="shared" si="7"/>
        <v>31610.125</v>
      </c>
    </row>
    <row r="30" spans="1:20" ht="14.25" customHeight="1">
      <c r="A30" s="109" t="s">
        <v>6</v>
      </c>
      <c r="B30" s="52"/>
      <c r="C30" s="32"/>
      <c r="D30" s="50"/>
      <c r="E30" s="50"/>
      <c r="F30" s="50"/>
      <c r="G30" s="25"/>
      <c r="H30" s="28"/>
      <c r="I30" s="28"/>
      <c r="J30" s="28"/>
      <c r="K30" s="26"/>
      <c r="L30" s="31"/>
      <c r="M30" s="31"/>
      <c r="N30" s="31"/>
      <c r="O30" s="31"/>
      <c r="P30" s="31"/>
      <c r="Q30" s="31"/>
      <c r="R30" s="31"/>
      <c r="S30" s="28"/>
      <c r="T30" s="28"/>
    </row>
    <row r="31" spans="1:20" ht="15.75" customHeight="1">
      <c r="A31" s="29" t="s">
        <v>62</v>
      </c>
      <c r="B31" s="56" t="s">
        <v>20</v>
      </c>
      <c r="C31" s="32">
        <v>1</v>
      </c>
      <c r="D31" s="50">
        <v>1169</v>
      </c>
      <c r="E31" s="50"/>
      <c r="F31" s="116">
        <f aca="true" t="shared" si="8" ref="F31:F40">(D31+E31)*C31</f>
        <v>1169</v>
      </c>
      <c r="G31" s="25"/>
      <c r="H31" s="28"/>
      <c r="I31" s="28"/>
      <c r="J31" s="28"/>
      <c r="K31" s="26"/>
      <c r="L31" s="31"/>
      <c r="M31" s="31"/>
      <c r="N31" s="31"/>
      <c r="O31" s="31"/>
      <c r="P31" s="31"/>
      <c r="Q31" s="31"/>
      <c r="R31" s="31"/>
      <c r="S31" s="28">
        <f>F31+H31+J31+L31+N31+O31+Q31+R31</f>
        <v>1169</v>
      </c>
      <c r="T31" s="28">
        <f>S31*1</f>
        <v>1169</v>
      </c>
    </row>
    <row r="32" spans="1:20" ht="15.75" customHeight="1">
      <c r="A32" s="29" t="s">
        <v>7</v>
      </c>
      <c r="B32" s="56" t="s">
        <v>20</v>
      </c>
      <c r="C32" s="32">
        <v>1</v>
      </c>
      <c r="D32" s="50">
        <v>1169</v>
      </c>
      <c r="E32" s="50"/>
      <c r="F32" s="116">
        <f t="shared" si="8"/>
        <v>1169</v>
      </c>
      <c r="G32" s="25"/>
      <c r="H32" s="28"/>
      <c r="I32" s="28"/>
      <c r="J32" s="28"/>
      <c r="K32" s="26"/>
      <c r="L32" s="31"/>
      <c r="M32" s="31"/>
      <c r="N32" s="31"/>
      <c r="O32" s="31"/>
      <c r="P32" s="31"/>
      <c r="Q32" s="31"/>
      <c r="R32" s="31"/>
      <c r="S32" s="28">
        <f aca="true" t="shared" si="9" ref="S32:S40">F32+H32+J32+L32+N32+O32+Q32+R32</f>
        <v>1169</v>
      </c>
      <c r="T32" s="28">
        <f aca="true" t="shared" si="10" ref="T32:T40">S32*1</f>
        <v>1169</v>
      </c>
    </row>
    <row r="33" spans="1:20" ht="15.75" customHeight="1">
      <c r="A33" s="46" t="s">
        <v>101</v>
      </c>
      <c r="B33" s="55" t="s">
        <v>4</v>
      </c>
      <c r="C33" s="32">
        <v>2</v>
      </c>
      <c r="D33" s="50">
        <v>1527</v>
      </c>
      <c r="E33" s="50"/>
      <c r="F33" s="116">
        <f t="shared" si="8"/>
        <v>3054</v>
      </c>
      <c r="G33" s="25"/>
      <c r="H33" s="68"/>
      <c r="I33" s="68"/>
      <c r="J33" s="68"/>
      <c r="K33" s="26">
        <v>10</v>
      </c>
      <c r="L33" s="120">
        <f>F33*K33%</f>
        <v>305.40000000000003</v>
      </c>
      <c r="M33" s="31"/>
      <c r="N33" s="31"/>
      <c r="O33" s="31"/>
      <c r="P33" s="31"/>
      <c r="Q33" s="31"/>
      <c r="R33" s="31"/>
      <c r="S33" s="28">
        <f t="shared" si="9"/>
        <v>3359.4</v>
      </c>
      <c r="T33" s="28">
        <f t="shared" si="10"/>
        <v>3359.4</v>
      </c>
    </row>
    <row r="34" spans="1:20" ht="15.75" customHeight="1">
      <c r="A34" s="29" t="s">
        <v>54</v>
      </c>
      <c r="B34" s="55" t="s">
        <v>19</v>
      </c>
      <c r="C34" s="32">
        <v>1</v>
      </c>
      <c r="D34" s="50">
        <v>1905</v>
      </c>
      <c r="E34" s="116">
        <f>D34*0.15</f>
        <v>285.75</v>
      </c>
      <c r="F34" s="116">
        <f t="shared" si="8"/>
        <v>2190.75</v>
      </c>
      <c r="G34" s="25">
        <v>30</v>
      </c>
      <c r="H34" s="68">
        <f>F34*G34/100</f>
        <v>657.225</v>
      </c>
      <c r="I34" s="68"/>
      <c r="J34" s="68"/>
      <c r="K34" s="26"/>
      <c r="L34" s="31"/>
      <c r="M34" s="31"/>
      <c r="N34" s="31"/>
      <c r="O34" s="31"/>
      <c r="P34" s="31"/>
      <c r="Q34" s="31"/>
      <c r="R34" s="31"/>
      <c r="S34" s="28">
        <f t="shared" si="9"/>
        <v>2847.975</v>
      </c>
      <c r="T34" s="28">
        <f t="shared" si="10"/>
        <v>2847.975</v>
      </c>
    </row>
    <row r="35" spans="1:20" ht="15.75" customHeight="1">
      <c r="A35" s="29" t="s">
        <v>55</v>
      </c>
      <c r="B35" s="55" t="s">
        <v>26</v>
      </c>
      <c r="C35" s="32">
        <v>2</v>
      </c>
      <c r="D35" s="50">
        <v>1451</v>
      </c>
      <c r="E35" s="116">
        <f>D35*0.15</f>
        <v>217.65</v>
      </c>
      <c r="F35" s="116">
        <f t="shared" si="8"/>
        <v>3337.3</v>
      </c>
      <c r="G35" s="25">
        <v>30</v>
      </c>
      <c r="H35" s="68">
        <f>F35*G35/100</f>
        <v>1001.19</v>
      </c>
      <c r="I35" s="68"/>
      <c r="J35" s="68"/>
      <c r="K35" s="26"/>
      <c r="L35" s="31"/>
      <c r="M35" s="31"/>
      <c r="N35" s="31"/>
      <c r="O35" s="31"/>
      <c r="P35" s="31">
        <v>10</v>
      </c>
      <c r="Q35" s="28">
        <f>F35*P35/100</f>
        <v>333.73</v>
      </c>
      <c r="R35" s="31"/>
      <c r="S35" s="28">
        <f t="shared" si="9"/>
        <v>4672.219999999999</v>
      </c>
      <c r="T35" s="28">
        <f t="shared" si="10"/>
        <v>4672.219999999999</v>
      </c>
    </row>
    <row r="36" spans="1:20" ht="15.75" customHeight="1">
      <c r="A36" s="29" t="s">
        <v>102</v>
      </c>
      <c r="B36" s="55" t="s">
        <v>26</v>
      </c>
      <c r="C36" s="32">
        <v>1</v>
      </c>
      <c r="D36" s="50">
        <v>1451</v>
      </c>
      <c r="E36" s="50"/>
      <c r="F36" s="116">
        <f t="shared" si="8"/>
        <v>1451</v>
      </c>
      <c r="G36" s="25">
        <v>30</v>
      </c>
      <c r="H36" s="68">
        <f>F36*G36/100</f>
        <v>435.3</v>
      </c>
      <c r="I36" s="68"/>
      <c r="J36" s="68"/>
      <c r="K36" s="26"/>
      <c r="L36" s="31"/>
      <c r="M36" s="31"/>
      <c r="N36" s="31"/>
      <c r="O36" s="31"/>
      <c r="P36" s="31"/>
      <c r="Q36" s="31"/>
      <c r="R36" s="31"/>
      <c r="S36" s="28">
        <f t="shared" si="9"/>
        <v>1886.3</v>
      </c>
      <c r="T36" s="28">
        <f t="shared" si="10"/>
        <v>1886.3</v>
      </c>
    </row>
    <row r="37" spans="1:20" ht="15.75" customHeight="1">
      <c r="A37" s="23" t="s">
        <v>103</v>
      </c>
      <c r="B37" s="54" t="s">
        <v>26</v>
      </c>
      <c r="C37" s="32">
        <v>1</v>
      </c>
      <c r="D37" s="50">
        <v>1451</v>
      </c>
      <c r="E37" s="50"/>
      <c r="F37" s="116">
        <f t="shared" si="8"/>
        <v>1451</v>
      </c>
      <c r="G37" s="25">
        <v>10</v>
      </c>
      <c r="H37" s="120">
        <f>F37*G37/100</f>
        <v>145.1</v>
      </c>
      <c r="I37" s="123">
        <v>50</v>
      </c>
      <c r="J37" s="129">
        <f>F37*I37/100</f>
        <v>725.5</v>
      </c>
      <c r="K37" s="26"/>
      <c r="L37" s="31"/>
      <c r="M37" s="31"/>
      <c r="N37" s="31"/>
      <c r="O37" s="31"/>
      <c r="P37" s="31"/>
      <c r="Q37" s="31"/>
      <c r="R37" s="31"/>
      <c r="S37" s="28">
        <f t="shared" si="9"/>
        <v>2321.6</v>
      </c>
      <c r="T37" s="28">
        <f t="shared" si="10"/>
        <v>2321.6</v>
      </c>
    </row>
    <row r="38" spans="1:20" ht="15.75" customHeight="1">
      <c r="A38" s="23" t="s">
        <v>104</v>
      </c>
      <c r="B38" s="54" t="s">
        <v>4</v>
      </c>
      <c r="C38" s="32">
        <v>1</v>
      </c>
      <c r="D38" s="50">
        <v>1527</v>
      </c>
      <c r="E38" s="50"/>
      <c r="F38" s="116">
        <f t="shared" si="8"/>
        <v>1527</v>
      </c>
      <c r="G38" s="25"/>
      <c r="H38" s="67"/>
      <c r="I38" s="67"/>
      <c r="J38" s="67"/>
      <c r="K38" s="26"/>
      <c r="L38" s="31"/>
      <c r="M38" s="31"/>
      <c r="N38" s="31"/>
      <c r="O38" s="31"/>
      <c r="P38" s="31"/>
      <c r="Q38" s="31"/>
      <c r="R38" s="31"/>
      <c r="S38" s="28">
        <f t="shared" si="9"/>
        <v>1527</v>
      </c>
      <c r="T38" s="28">
        <f t="shared" si="10"/>
        <v>1527</v>
      </c>
    </row>
    <row r="39" spans="1:20" ht="15.75" customHeight="1">
      <c r="A39" s="134" t="s">
        <v>8</v>
      </c>
      <c r="B39" s="135" t="s">
        <v>20</v>
      </c>
      <c r="C39" s="136">
        <v>0.5</v>
      </c>
      <c r="D39" s="137">
        <v>1108</v>
      </c>
      <c r="E39" s="137"/>
      <c r="F39" s="138">
        <f t="shared" si="8"/>
        <v>554</v>
      </c>
      <c r="G39" s="139"/>
      <c r="H39" s="140"/>
      <c r="I39" s="140"/>
      <c r="J39" s="140"/>
      <c r="K39" s="141"/>
      <c r="L39" s="142"/>
      <c r="M39" s="142"/>
      <c r="N39" s="142"/>
      <c r="O39" s="142"/>
      <c r="P39" s="142">
        <v>10</v>
      </c>
      <c r="Q39" s="143">
        <f>F39*P39/100</f>
        <v>55.4</v>
      </c>
      <c r="R39" s="142"/>
      <c r="S39" s="143">
        <f t="shared" si="9"/>
        <v>609.4</v>
      </c>
      <c r="T39" s="28">
        <f t="shared" si="10"/>
        <v>609.4</v>
      </c>
    </row>
    <row r="40" spans="1:20" ht="16.5" customHeight="1">
      <c r="A40" s="29" t="s">
        <v>70</v>
      </c>
      <c r="B40" s="54" t="s">
        <v>24</v>
      </c>
      <c r="C40" s="32">
        <v>1</v>
      </c>
      <c r="D40" s="50">
        <v>1217</v>
      </c>
      <c r="E40" s="50"/>
      <c r="F40" s="116">
        <f t="shared" si="8"/>
        <v>1217</v>
      </c>
      <c r="G40" s="25"/>
      <c r="H40" s="68"/>
      <c r="I40" s="68"/>
      <c r="J40" s="68"/>
      <c r="K40" s="26"/>
      <c r="L40" s="31"/>
      <c r="M40" s="31"/>
      <c r="N40" s="31"/>
      <c r="O40" s="31"/>
      <c r="P40" s="31">
        <v>12</v>
      </c>
      <c r="Q40" s="28"/>
      <c r="R40" s="31"/>
      <c r="S40" s="28">
        <f t="shared" si="9"/>
        <v>1217</v>
      </c>
      <c r="T40" s="28">
        <f t="shared" si="10"/>
        <v>1217</v>
      </c>
    </row>
    <row r="41" spans="1:20" s="3" customFormat="1" ht="14.25" customHeight="1">
      <c r="A41" s="99" t="s">
        <v>75</v>
      </c>
      <c r="B41" s="104"/>
      <c r="C41" s="105">
        <f aca="true" t="shared" si="11" ref="C41:T41">SUM(C31:C40)</f>
        <v>11.5</v>
      </c>
      <c r="D41" s="105">
        <f t="shared" si="11"/>
        <v>13975</v>
      </c>
      <c r="E41" s="105">
        <f t="shared" si="11"/>
        <v>503.4</v>
      </c>
      <c r="F41" s="105">
        <f t="shared" si="11"/>
        <v>17120.05</v>
      </c>
      <c r="G41" s="105">
        <f t="shared" si="11"/>
        <v>100</v>
      </c>
      <c r="H41" s="105">
        <f t="shared" si="11"/>
        <v>2238.815</v>
      </c>
      <c r="I41" s="105">
        <f t="shared" si="11"/>
        <v>50</v>
      </c>
      <c r="J41" s="105">
        <f t="shared" si="11"/>
        <v>725.5</v>
      </c>
      <c r="K41" s="105">
        <f t="shared" si="11"/>
        <v>10</v>
      </c>
      <c r="L41" s="105">
        <f t="shared" si="11"/>
        <v>305.40000000000003</v>
      </c>
      <c r="M41" s="105">
        <f t="shared" si="11"/>
        <v>0</v>
      </c>
      <c r="N41" s="105">
        <f t="shared" si="11"/>
        <v>0</v>
      </c>
      <c r="O41" s="105">
        <f t="shared" si="11"/>
        <v>0</v>
      </c>
      <c r="P41" s="105">
        <f t="shared" si="11"/>
        <v>32</v>
      </c>
      <c r="Q41" s="105">
        <f t="shared" si="11"/>
        <v>389.13</v>
      </c>
      <c r="R41" s="105">
        <f t="shared" si="11"/>
        <v>0</v>
      </c>
      <c r="S41" s="105">
        <f t="shared" si="11"/>
        <v>20778.895</v>
      </c>
      <c r="T41" s="105">
        <f t="shared" si="11"/>
        <v>20778.895</v>
      </c>
    </row>
    <row r="42" spans="1:20" ht="15" customHeight="1">
      <c r="A42" s="109" t="s">
        <v>9</v>
      </c>
      <c r="B42" s="52"/>
      <c r="C42" s="32"/>
      <c r="D42" s="50"/>
      <c r="E42" s="50"/>
      <c r="F42" s="116"/>
      <c r="G42" s="25"/>
      <c r="H42" s="28"/>
      <c r="I42" s="28"/>
      <c r="J42" s="28"/>
      <c r="K42" s="26"/>
      <c r="L42" s="31"/>
      <c r="M42" s="31"/>
      <c r="N42" s="31"/>
      <c r="O42" s="31"/>
      <c r="P42" s="31"/>
      <c r="Q42" s="31"/>
      <c r="R42" s="31"/>
      <c r="S42" s="28"/>
      <c r="T42" s="28"/>
    </row>
    <row r="43" spans="1:20" ht="15" customHeight="1">
      <c r="A43" s="46" t="s">
        <v>59</v>
      </c>
      <c r="B43" s="56" t="s">
        <v>24</v>
      </c>
      <c r="C43" s="32">
        <v>10</v>
      </c>
      <c r="D43" s="50">
        <v>1217</v>
      </c>
      <c r="E43" s="116">
        <f>D43*25%</f>
        <v>304.25</v>
      </c>
      <c r="F43" s="116">
        <f>(D43+E43)*C43</f>
        <v>15212.5</v>
      </c>
      <c r="G43" s="25"/>
      <c r="H43" s="28"/>
      <c r="I43" s="28"/>
      <c r="J43" s="28"/>
      <c r="K43" s="26"/>
      <c r="L43" s="31"/>
      <c r="M43" s="31"/>
      <c r="N43" s="31"/>
      <c r="O43" s="119">
        <f>F43*0.18</f>
        <v>2738.25</v>
      </c>
      <c r="P43" s="31"/>
      <c r="Q43" s="31"/>
      <c r="R43" s="31"/>
      <c r="S43" s="28">
        <f>F43+H43+J43+L43+N43+O43+Q43+R43</f>
        <v>17950.75</v>
      </c>
      <c r="T43" s="28">
        <f>S43*1</f>
        <v>17950.75</v>
      </c>
    </row>
    <row r="44" spans="1:20" ht="15" customHeight="1">
      <c r="A44" s="29" t="s">
        <v>56</v>
      </c>
      <c r="B44" s="56" t="s">
        <v>1</v>
      </c>
      <c r="C44" s="32">
        <v>1</v>
      </c>
      <c r="D44" s="50">
        <v>1139</v>
      </c>
      <c r="E44" s="50"/>
      <c r="F44" s="116">
        <f aca="true" t="shared" si="12" ref="F44:F57">(D44+E44)*C44</f>
        <v>1139</v>
      </c>
      <c r="G44" s="25"/>
      <c r="H44" s="28"/>
      <c r="I44" s="28"/>
      <c r="J44" s="28"/>
      <c r="K44" s="26"/>
      <c r="L44" s="31"/>
      <c r="M44" s="31"/>
      <c r="N44" s="31"/>
      <c r="O44" s="31"/>
      <c r="P44" s="31"/>
      <c r="Q44" s="31"/>
      <c r="R44" s="31"/>
      <c r="S44" s="28">
        <f aca="true" t="shared" si="13" ref="S44:S57">F44+H44+J44+L44+N44+O44+Q44+R44</f>
        <v>1139</v>
      </c>
      <c r="T44" s="28">
        <f aca="true" t="shared" si="14" ref="T44:T57">S44*1</f>
        <v>1139</v>
      </c>
    </row>
    <row r="45" spans="1:20" ht="15" customHeight="1">
      <c r="A45" s="61" t="s">
        <v>71</v>
      </c>
      <c r="B45" s="56" t="s">
        <v>16</v>
      </c>
      <c r="C45" s="32">
        <v>1</v>
      </c>
      <c r="D45" s="50">
        <v>1134</v>
      </c>
      <c r="E45" s="50"/>
      <c r="F45" s="116">
        <f t="shared" si="12"/>
        <v>1134</v>
      </c>
      <c r="G45" s="25"/>
      <c r="H45" s="28"/>
      <c r="I45" s="28"/>
      <c r="J45" s="28"/>
      <c r="K45" s="26"/>
      <c r="L45" s="31"/>
      <c r="M45" s="31"/>
      <c r="N45" s="31"/>
      <c r="O45" s="31"/>
      <c r="P45" s="31"/>
      <c r="Q45" s="31"/>
      <c r="R45" s="31"/>
      <c r="S45" s="28">
        <f t="shared" si="13"/>
        <v>1134</v>
      </c>
      <c r="T45" s="28">
        <f t="shared" si="14"/>
        <v>1134</v>
      </c>
    </row>
    <row r="46" spans="1:20" ht="15" customHeight="1">
      <c r="A46" s="29" t="s">
        <v>64</v>
      </c>
      <c r="B46" s="56" t="s">
        <v>20</v>
      </c>
      <c r="C46" s="32">
        <v>2.5</v>
      </c>
      <c r="D46" s="50">
        <v>1169</v>
      </c>
      <c r="E46" s="50"/>
      <c r="F46" s="116">
        <f t="shared" si="12"/>
        <v>2922.5</v>
      </c>
      <c r="G46" s="25"/>
      <c r="H46" s="28"/>
      <c r="I46" s="28"/>
      <c r="J46" s="28"/>
      <c r="K46" s="26"/>
      <c r="L46" s="31"/>
      <c r="M46" s="31"/>
      <c r="N46" s="31"/>
      <c r="O46" s="31"/>
      <c r="P46" s="31">
        <v>12</v>
      </c>
      <c r="Q46" s="28"/>
      <c r="R46" s="31"/>
      <c r="S46" s="28">
        <f t="shared" si="13"/>
        <v>2922.5</v>
      </c>
      <c r="T46" s="28">
        <f t="shared" si="14"/>
        <v>2922.5</v>
      </c>
    </row>
    <row r="47" spans="1:20" ht="15" customHeight="1">
      <c r="A47" s="29" t="s">
        <v>57</v>
      </c>
      <c r="B47" s="56" t="s">
        <v>1</v>
      </c>
      <c r="C47" s="32">
        <v>2</v>
      </c>
      <c r="D47" s="50">
        <v>1139</v>
      </c>
      <c r="E47" s="50"/>
      <c r="F47" s="116">
        <f t="shared" si="12"/>
        <v>2278</v>
      </c>
      <c r="G47" s="25"/>
      <c r="H47" s="28"/>
      <c r="I47" s="28"/>
      <c r="J47" s="28"/>
      <c r="K47" s="26"/>
      <c r="L47" s="31"/>
      <c r="M47" s="31"/>
      <c r="N47" s="31"/>
      <c r="O47" s="31"/>
      <c r="P47" s="31">
        <v>12</v>
      </c>
      <c r="Q47" s="28"/>
      <c r="R47" s="31"/>
      <c r="S47" s="28">
        <f t="shared" si="13"/>
        <v>2278</v>
      </c>
      <c r="T47" s="28">
        <f t="shared" si="14"/>
        <v>2278</v>
      </c>
    </row>
    <row r="48" spans="1:20" ht="15" customHeight="1">
      <c r="A48" s="29" t="s">
        <v>14</v>
      </c>
      <c r="B48" s="56" t="s">
        <v>23</v>
      </c>
      <c r="C48" s="32">
        <v>1</v>
      </c>
      <c r="D48" s="50">
        <v>1149</v>
      </c>
      <c r="E48" s="50"/>
      <c r="F48" s="116">
        <f t="shared" si="12"/>
        <v>1149</v>
      </c>
      <c r="G48" s="25"/>
      <c r="H48" s="28"/>
      <c r="I48" s="119">
        <v>25</v>
      </c>
      <c r="J48" s="28">
        <f>F48*I48/100</f>
        <v>287.25</v>
      </c>
      <c r="K48" s="26"/>
      <c r="L48" s="31"/>
      <c r="M48" s="31"/>
      <c r="N48" s="31"/>
      <c r="O48" s="31"/>
      <c r="P48" s="31"/>
      <c r="Q48" s="31"/>
      <c r="R48" s="31"/>
      <c r="S48" s="28">
        <f t="shared" si="13"/>
        <v>1436.25</v>
      </c>
      <c r="T48" s="28">
        <f t="shared" si="14"/>
        <v>1436.25</v>
      </c>
    </row>
    <row r="49" spans="1:20" ht="15" customHeight="1">
      <c r="A49" s="23" t="s">
        <v>63</v>
      </c>
      <c r="B49" s="56" t="s">
        <v>20</v>
      </c>
      <c r="C49" s="32">
        <v>2</v>
      </c>
      <c r="D49" s="50">
        <v>1169</v>
      </c>
      <c r="E49" s="50"/>
      <c r="F49" s="116">
        <f t="shared" si="12"/>
        <v>2338</v>
      </c>
      <c r="G49" s="25"/>
      <c r="H49" s="28"/>
      <c r="I49" s="28"/>
      <c r="J49" s="28"/>
      <c r="K49" s="26"/>
      <c r="L49" s="31"/>
      <c r="M49" s="31"/>
      <c r="N49" s="31"/>
      <c r="O49" s="31"/>
      <c r="P49" s="31"/>
      <c r="Q49" s="31"/>
      <c r="R49" s="31"/>
      <c r="S49" s="28">
        <f t="shared" si="13"/>
        <v>2338</v>
      </c>
      <c r="T49" s="28">
        <f t="shared" si="14"/>
        <v>2338</v>
      </c>
    </row>
    <row r="50" spans="1:20" ht="15.75" customHeight="1">
      <c r="A50" s="29" t="s">
        <v>10</v>
      </c>
      <c r="B50" s="54" t="s">
        <v>23</v>
      </c>
      <c r="C50" s="32">
        <v>1</v>
      </c>
      <c r="D50" s="50">
        <v>1149</v>
      </c>
      <c r="E50" s="50"/>
      <c r="F50" s="116">
        <f t="shared" si="12"/>
        <v>1149</v>
      </c>
      <c r="G50" s="25"/>
      <c r="H50" s="68"/>
      <c r="I50" s="68"/>
      <c r="J50" s="68"/>
      <c r="K50" s="26"/>
      <c r="L50" s="31"/>
      <c r="M50" s="31"/>
      <c r="N50" s="31"/>
      <c r="O50" s="31"/>
      <c r="P50" s="31"/>
      <c r="Q50" s="31"/>
      <c r="R50" s="31"/>
      <c r="S50" s="28">
        <f t="shared" si="13"/>
        <v>1149</v>
      </c>
      <c r="T50" s="28">
        <f t="shared" si="14"/>
        <v>1149</v>
      </c>
    </row>
    <row r="51" spans="1:20" ht="15.75" customHeight="1">
      <c r="A51" s="29" t="s">
        <v>11</v>
      </c>
      <c r="B51" s="54" t="s">
        <v>23</v>
      </c>
      <c r="C51" s="32">
        <v>1</v>
      </c>
      <c r="D51" s="50">
        <v>1149</v>
      </c>
      <c r="E51" s="50"/>
      <c r="F51" s="116">
        <f t="shared" si="12"/>
        <v>1149</v>
      </c>
      <c r="G51" s="25"/>
      <c r="H51" s="68"/>
      <c r="I51" s="68"/>
      <c r="J51" s="68"/>
      <c r="K51" s="26"/>
      <c r="L51" s="31"/>
      <c r="M51" s="31"/>
      <c r="N51" s="31"/>
      <c r="O51" s="31"/>
      <c r="P51" s="31"/>
      <c r="Q51" s="31"/>
      <c r="R51" s="31"/>
      <c r="S51" s="28">
        <f t="shared" si="13"/>
        <v>1149</v>
      </c>
      <c r="T51" s="28">
        <f t="shared" si="14"/>
        <v>1149</v>
      </c>
    </row>
    <row r="52" spans="1:20" ht="15.75" customHeight="1">
      <c r="A52" s="29" t="s">
        <v>72</v>
      </c>
      <c r="B52" s="54" t="s">
        <v>1</v>
      </c>
      <c r="C52" s="32">
        <v>1</v>
      </c>
      <c r="D52" s="50">
        <v>1139</v>
      </c>
      <c r="E52" s="50"/>
      <c r="F52" s="116">
        <f t="shared" si="12"/>
        <v>1139</v>
      </c>
      <c r="G52" s="25"/>
      <c r="H52" s="68"/>
      <c r="I52" s="68"/>
      <c r="J52" s="68"/>
      <c r="K52" s="26"/>
      <c r="L52" s="31"/>
      <c r="M52" s="31"/>
      <c r="N52" s="31"/>
      <c r="O52" s="31"/>
      <c r="P52" s="31">
        <v>12</v>
      </c>
      <c r="Q52" s="28">
        <f>F52*P52/100</f>
        <v>136.68</v>
      </c>
      <c r="R52" s="31"/>
      <c r="S52" s="28">
        <f t="shared" si="13"/>
        <v>1275.68</v>
      </c>
      <c r="T52" s="28">
        <f t="shared" si="14"/>
        <v>1275.68</v>
      </c>
    </row>
    <row r="53" spans="1:20" ht="15.75" customHeight="1">
      <c r="A53" s="29" t="s">
        <v>58</v>
      </c>
      <c r="B53" s="54" t="s">
        <v>1</v>
      </c>
      <c r="C53" s="32">
        <v>2</v>
      </c>
      <c r="D53" s="50">
        <v>1139</v>
      </c>
      <c r="E53" s="50"/>
      <c r="F53" s="116">
        <f t="shared" si="12"/>
        <v>2278</v>
      </c>
      <c r="G53" s="25"/>
      <c r="H53" s="68"/>
      <c r="I53" s="68"/>
      <c r="J53" s="68"/>
      <c r="K53" s="26"/>
      <c r="L53" s="31"/>
      <c r="M53" s="31"/>
      <c r="N53" s="31"/>
      <c r="O53" s="28">
        <f>F53*0.18</f>
        <v>410.03999999999996</v>
      </c>
      <c r="P53" s="31">
        <v>12</v>
      </c>
      <c r="Q53" s="28"/>
      <c r="R53" s="31"/>
      <c r="S53" s="28">
        <f t="shared" si="13"/>
        <v>2688.04</v>
      </c>
      <c r="T53" s="28">
        <f t="shared" si="14"/>
        <v>2688.04</v>
      </c>
    </row>
    <row r="54" spans="1:20" ht="15">
      <c r="A54" s="29" t="s">
        <v>99</v>
      </c>
      <c r="B54" s="54" t="s">
        <v>1</v>
      </c>
      <c r="C54" s="32">
        <v>6</v>
      </c>
      <c r="D54" s="50">
        <v>1139</v>
      </c>
      <c r="E54" s="50"/>
      <c r="F54" s="116">
        <f t="shared" si="12"/>
        <v>6834</v>
      </c>
      <c r="G54" s="25"/>
      <c r="H54" s="68"/>
      <c r="I54" s="68"/>
      <c r="J54" s="68"/>
      <c r="K54" s="26"/>
      <c r="L54" s="31"/>
      <c r="M54" s="31"/>
      <c r="N54" s="31"/>
      <c r="O54" s="28">
        <f>F54*0.18</f>
        <v>1230.12</v>
      </c>
      <c r="P54" s="31">
        <v>12</v>
      </c>
      <c r="Q54" s="28"/>
      <c r="R54" s="31"/>
      <c r="S54" s="28">
        <f t="shared" si="13"/>
        <v>8064.12</v>
      </c>
      <c r="T54" s="28">
        <f t="shared" si="14"/>
        <v>8064.12</v>
      </c>
    </row>
    <row r="55" spans="1:20" ht="15.75" customHeight="1">
      <c r="A55" s="29" t="s">
        <v>100</v>
      </c>
      <c r="B55" s="54" t="s">
        <v>16</v>
      </c>
      <c r="C55" s="32">
        <v>8.25</v>
      </c>
      <c r="D55" s="50">
        <v>1134</v>
      </c>
      <c r="E55" s="50"/>
      <c r="F55" s="116">
        <f t="shared" si="12"/>
        <v>9355.5</v>
      </c>
      <c r="G55" s="25"/>
      <c r="H55" s="35"/>
      <c r="I55" s="35"/>
      <c r="J55" s="35"/>
      <c r="K55" s="26"/>
      <c r="L55" s="31"/>
      <c r="M55" s="31"/>
      <c r="N55" s="67"/>
      <c r="O55" s="28"/>
      <c r="P55" s="115">
        <v>10</v>
      </c>
      <c r="Q55" s="28">
        <f>F55*P55/100</f>
        <v>935.55</v>
      </c>
      <c r="R55" s="67"/>
      <c r="S55" s="28">
        <f t="shared" si="13"/>
        <v>10291.05</v>
      </c>
      <c r="T55" s="28">
        <f t="shared" si="14"/>
        <v>10291.05</v>
      </c>
    </row>
    <row r="56" spans="1:20" ht="15.75" customHeight="1">
      <c r="A56" s="29" t="s">
        <v>12</v>
      </c>
      <c r="B56" s="54" t="s">
        <v>16</v>
      </c>
      <c r="C56" s="32">
        <v>3</v>
      </c>
      <c r="D56" s="50">
        <v>1134</v>
      </c>
      <c r="E56" s="50"/>
      <c r="F56" s="116">
        <f t="shared" si="12"/>
        <v>3402</v>
      </c>
      <c r="G56" s="25"/>
      <c r="H56" s="68"/>
      <c r="I56" s="68"/>
      <c r="J56" s="68"/>
      <c r="K56" s="26"/>
      <c r="L56" s="31"/>
      <c r="M56" s="31"/>
      <c r="N56" s="31"/>
      <c r="O56" s="28"/>
      <c r="P56" s="31">
        <v>10</v>
      </c>
      <c r="Q56" s="28">
        <f>F56*P56/100</f>
        <v>340.2</v>
      </c>
      <c r="R56" s="31"/>
      <c r="S56" s="28">
        <f t="shared" si="13"/>
        <v>3742.2</v>
      </c>
      <c r="T56" s="28">
        <f t="shared" si="14"/>
        <v>3742.2</v>
      </c>
    </row>
    <row r="57" spans="1:20" ht="15.75" customHeight="1">
      <c r="A57" s="29" t="s">
        <v>13</v>
      </c>
      <c r="B57" s="54" t="s">
        <v>16</v>
      </c>
      <c r="C57" s="32">
        <v>3.5</v>
      </c>
      <c r="D57" s="50">
        <v>1134</v>
      </c>
      <c r="E57" s="51"/>
      <c r="F57" s="116">
        <f t="shared" si="12"/>
        <v>3969</v>
      </c>
      <c r="G57" s="33"/>
      <c r="H57" s="68"/>
      <c r="I57" s="68"/>
      <c r="J57" s="68"/>
      <c r="K57" s="26"/>
      <c r="L57" s="67"/>
      <c r="M57" s="49"/>
      <c r="N57" s="67"/>
      <c r="O57" s="28">
        <f>F57*0.18</f>
        <v>714.42</v>
      </c>
      <c r="P57" s="67"/>
      <c r="Q57" s="31"/>
      <c r="R57" s="67"/>
      <c r="S57" s="28">
        <f t="shared" si="13"/>
        <v>4683.42</v>
      </c>
      <c r="T57" s="28">
        <f t="shared" si="14"/>
        <v>4683.42</v>
      </c>
    </row>
    <row r="58" spans="1:20" s="3" customFormat="1" ht="15" customHeight="1">
      <c r="A58" s="99" t="s">
        <v>76</v>
      </c>
      <c r="B58" s="99"/>
      <c r="C58" s="101">
        <f>SUM(C43:C57)</f>
        <v>45.25</v>
      </c>
      <c r="D58" s="101">
        <f aca="true" t="shared" si="15" ref="D58:T58">SUM(D43:D57)</f>
        <v>17233</v>
      </c>
      <c r="E58" s="101">
        <f t="shared" si="15"/>
        <v>304.25</v>
      </c>
      <c r="F58" s="101">
        <f t="shared" si="15"/>
        <v>55448.5</v>
      </c>
      <c r="G58" s="101">
        <f t="shared" si="15"/>
        <v>0</v>
      </c>
      <c r="H58" s="101">
        <f t="shared" si="15"/>
        <v>0</v>
      </c>
      <c r="I58" s="101">
        <f t="shared" si="15"/>
        <v>25</v>
      </c>
      <c r="J58" s="101">
        <f t="shared" si="15"/>
        <v>287.25</v>
      </c>
      <c r="K58" s="101">
        <f t="shared" si="15"/>
        <v>0</v>
      </c>
      <c r="L58" s="101">
        <f t="shared" si="15"/>
        <v>0</v>
      </c>
      <c r="M58" s="101">
        <f t="shared" si="15"/>
        <v>0</v>
      </c>
      <c r="N58" s="101">
        <f t="shared" si="15"/>
        <v>0</v>
      </c>
      <c r="O58" s="101">
        <f t="shared" si="15"/>
        <v>5092.83</v>
      </c>
      <c r="P58" s="101">
        <f t="shared" si="15"/>
        <v>80</v>
      </c>
      <c r="Q58" s="101">
        <f t="shared" si="15"/>
        <v>1412.43</v>
      </c>
      <c r="R58" s="101">
        <f t="shared" si="15"/>
        <v>0</v>
      </c>
      <c r="S58" s="101">
        <f t="shared" si="15"/>
        <v>62241.009999999995</v>
      </c>
      <c r="T58" s="101">
        <f t="shared" si="15"/>
        <v>62241.009999999995</v>
      </c>
    </row>
    <row r="59" spans="1:20" s="69" customFormat="1" ht="15.75" customHeight="1">
      <c r="A59" s="106" t="s">
        <v>77</v>
      </c>
      <c r="B59" s="106"/>
      <c r="C59" s="107">
        <f aca="true" t="shared" si="16" ref="C59:T59">C58+C41+C29</f>
        <v>66.75</v>
      </c>
      <c r="D59" s="107">
        <f t="shared" si="16"/>
        <v>50799</v>
      </c>
      <c r="E59" s="107">
        <f t="shared" si="16"/>
        <v>4730.9</v>
      </c>
      <c r="F59" s="107">
        <f t="shared" si="16"/>
        <v>94174.05</v>
      </c>
      <c r="G59" s="107">
        <f t="shared" si="16"/>
        <v>100</v>
      </c>
      <c r="H59" s="107">
        <f t="shared" si="16"/>
        <v>6374.3150000000005</v>
      </c>
      <c r="I59" s="107">
        <f t="shared" si="16"/>
        <v>255</v>
      </c>
      <c r="J59" s="107">
        <f t="shared" si="16"/>
        <v>4554.25</v>
      </c>
      <c r="K59" s="107">
        <f t="shared" si="16"/>
        <v>110</v>
      </c>
      <c r="L59" s="107">
        <f t="shared" si="16"/>
        <v>2633.025</v>
      </c>
      <c r="M59" s="107">
        <f t="shared" si="16"/>
        <v>0</v>
      </c>
      <c r="N59" s="107">
        <f t="shared" si="16"/>
        <v>0</v>
      </c>
      <c r="O59" s="107">
        <f t="shared" si="16"/>
        <v>5092.83</v>
      </c>
      <c r="P59" s="107">
        <f t="shared" si="16"/>
        <v>112</v>
      </c>
      <c r="Q59" s="107">
        <f t="shared" si="16"/>
        <v>1801.56</v>
      </c>
      <c r="R59" s="107">
        <f t="shared" si="16"/>
        <v>0</v>
      </c>
      <c r="S59" s="107">
        <f t="shared" si="16"/>
        <v>114630.03</v>
      </c>
      <c r="T59" s="107">
        <f t="shared" si="16"/>
        <v>114630.03</v>
      </c>
    </row>
    <row r="60" spans="1:20" ht="15.75" customHeight="1">
      <c r="A60" s="29" t="s">
        <v>78</v>
      </c>
      <c r="B60" s="64"/>
      <c r="C60" s="35">
        <v>24.03</v>
      </c>
      <c r="D60" s="50"/>
      <c r="E60" s="50"/>
      <c r="F60" s="50"/>
      <c r="G60" s="25"/>
      <c r="H60" s="28"/>
      <c r="I60" s="28"/>
      <c r="J60" s="28"/>
      <c r="K60" s="26"/>
      <c r="L60" s="31"/>
      <c r="M60" s="31"/>
      <c r="N60" s="31"/>
      <c r="O60" s="31"/>
      <c r="P60" s="31"/>
      <c r="Q60" s="31"/>
      <c r="R60" s="31"/>
      <c r="S60" s="128">
        <v>54504.51</v>
      </c>
      <c r="T60" s="128">
        <f>S60*1</f>
        <v>54504.51</v>
      </c>
    </row>
    <row r="61" spans="1:32" ht="15.75" customHeight="1">
      <c r="A61" s="34" t="s">
        <v>66</v>
      </c>
      <c r="B61" s="34"/>
      <c r="C61" s="24"/>
      <c r="D61" s="25"/>
      <c r="E61" s="25"/>
      <c r="F61" s="25"/>
      <c r="G61" s="25"/>
      <c r="H61" s="35"/>
      <c r="I61" s="35"/>
      <c r="J61" s="35"/>
      <c r="K61" s="24"/>
      <c r="L61" s="24"/>
      <c r="M61" s="24"/>
      <c r="N61" s="24"/>
      <c r="O61" s="24"/>
      <c r="P61" s="24"/>
      <c r="Q61" s="24"/>
      <c r="R61" s="24"/>
      <c r="S61" s="65">
        <v>10855.8</v>
      </c>
      <c r="T61" s="128">
        <f>S61*1</f>
        <v>10855.8</v>
      </c>
      <c r="Z61" s="37"/>
      <c r="AA61" s="38"/>
      <c r="AB61" s="8"/>
      <c r="AC61" s="3"/>
      <c r="AD61" s="6"/>
      <c r="AE61" s="6"/>
      <c r="AF61" s="7"/>
    </row>
    <row r="62" spans="1:20" ht="15.75" customHeight="1">
      <c r="A62" s="34" t="s">
        <v>79</v>
      </c>
      <c r="B62" s="34"/>
      <c r="C62" s="126">
        <v>22.5</v>
      </c>
      <c r="D62" s="25"/>
      <c r="E62" s="25"/>
      <c r="F62" s="25"/>
      <c r="G62" s="25"/>
      <c r="H62" s="35"/>
      <c r="I62" s="35"/>
      <c r="J62" s="35"/>
      <c r="K62" s="24"/>
      <c r="L62" s="24"/>
      <c r="M62" s="24"/>
      <c r="N62" s="24"/>
      <c r="O62" s="24"/>
      <c r="P62" s="24"/>
      <c r="Q62" s="24"/>
      <c r="R62" s="24"/>
      <c r="S62" s="65">
        <v>46002.24</v>
      </c>
      <c r="T62" s="128">
        <f>S62*1</f>
        <v>46002.24</v>
      </c>
    </row>
    <row r="63" spans="1:20" ht="15.75" customHeight="1">
      <c r="A63" s="34" t="s">
        <v>67</v>
      </c>
      <c r="B63" s="34"/>
      <c r="C63" s="24"/>
      <c r="D63" s="25"/>
      <c r="E63" s="25"/>
      <c r="F63" s="25"/>
      <c r="G63" s="25"/>
      <c r="H63" s="35"/>
      <c r="I63" s="35"/>
      <c r="J63" s="35"/>
      <c r="K63" s="24"/>
      <c r="L63" s="24"/>
      <c r="M63" s="24"/>
      <c r="N63" s="24"/>
      <c r="O63" s="24"/>
      <c r="P63" s="24"/>
      <c r="Q63" s="24"/>
      <c r="R63" s="24"/>
      <c r="S63" s="65">
        <v>8983.51</v>
      </c>
      <c r="T63" s="128">
        <f>S63*1</f>
        <v>8983.51</v>
      </c>
    </row>
    <row r="64" spans="1:20" ht="15.75" customHeight="1">
      <c r="A64" s="34" t="s">
        <v>80</v>
      </c>
      <c r="B64" s="34"/>
      <c r="C64" s="36"/>
      <c r="D64" s="25"/>
      <c r="E64" s="25"/>
      <c r="F64" s="25"/>
      <c r="G64" s="25"/>
      <c r="H64" s="35"/>
      <c r="I64" s="35"/>
      <c r="J64" s="35"/>
      <c r="K64" s="24"/>
      <c r="L64" s="24"/>
      <c r="M64" s="24"/>
      <c r="N64" s="24"/>
      <c r="O64" s="24"/>
      <c r="P64" s="24"/>
      <c r="Q64" s="24"/>
      <c r="R64" s="24"/>
      <c r="S64" s="65"/>
      <c r="T64" s="66"/>
    </row>
    <row r="65" spans="1:20" ht="15.75" customHeight="1">
      <c r="A65" s="34" t="s">
        <v>108</v>
      </c>
      <c r="B65" s="34"/>
      <c r="C65" s="24"/>
      <c r="D65" s="25"/>
      <c r="E65" s="25"/>
      <c r="F65" s="25"/>
      <c r="G65" s="25"/>
      <c r="H65" s="35"/>
      <c r="I65" s="35"/>
      <c r="J65" s="35"/>
      <c r="K65" s="24"/>
      <c r="L65" s="24"/>
      <c r="M65" s="24"/>
      <c r="N65" s="24"/>
      <c r="O65" s="24"/>
      <c r="P65" s="24"/>
      <c r="Q65" s="24"/>
      <c r="R65" s="24"/>
      <c r="S65" s="65"/>
      <c r="T65" s="66"/>
    </row>
    <row r="66" spans="1:31" ht="15.75" customHeight="1">
      <c r="A66" s="34" t="s">
        <v>68</v>
      </c>
      <c r="B66" s="34"/>
      <c r="C66" s="36"/>
      <c r="D66" s="25"/>
      <c r="E66" s="25"/>
      <c r="F66" s="25"/>
      <c r="G66" s="25"/>
      <c r="H66" s="35"/>
      <c r="I66" s="35"/>
      <c r="J66" s="35"/>
      <c r="K66" s="24"/>
      <c r="L66" s="24"/>
      <c r="M66" s="24"/>
      <c r="N66" s="24"/>
      <c r="O66" s="24"/>
      <c r="P66" s="24"/>
      <c r="Q66" s="24"/>
      <c r="R66" s="24"/>
      <c r="S66" s="65"/>
      <c r="T66" s="65"/>
      <c r="X66" s="88"/>
      <c r="Y66" s="9"/>
      <c r="Z66" s="81"/>
      <c r="AA66" s="86"/>
      <c r="AB66" s="80"/>
      <c r="AC66" s="10"/>
      <c r="AD66" s="10"/>
      <c r="AE66" s="87"/>
    </row>
    <row r="67" spans="1:20" ht="15.75" customHeight="1">
      <c r="A67" s="34" t="s">
        <v>117</v>
      </c>
      <c r="B67" s="34"/>
      <c r="C67" s="36"/>
      <c r="D67" s="25"/>
      <c r="E67" s="25"/>
      <c r="F67" s="25"/>
      <c r="G67" s="25"/>
      <c r="H67" s="35"/>
      <c r="I67" s="35"/>
      <c r="J67" s="35"/>
      <c r="K67" s="24"/>
      <c r="L67" s="24"/>
      <c r="M67" s="24"/>
      <c r="N67" s="24"/>
      <c r="O67" s="24"/>
      <c r="P67" s="24"/>
      <c r="Q67" s="24"/>
      <c r="R67" s="24"/>
      <c r="S67" s="65"/>
      <c r="T67" s="125"/>
    </row>
    <row r="68" spans="1:31" ht="15.75" customHeight="1">
      <c r="A68" s="34" t="s">
        <v>33</v>
      </c>
      <c r="B68" s="34"/>
      <c r="C68" s="36"/>
      <c r="D68" s="25"/>
      <c r="E68" s="25"/>
      <c r="F68" s="25"/>
      <c r="G68" s="25"/>
      <c r="H68" s="35"/>
      <c r="I68" s="35"/>
      <c r="J68" s="35"/>
      <c r="K68" s="24"/>
      <c r="L68" s="24"/>
      <c r="M68" s="24"/>
      <c r="N68" s="24"/>
      <c r="O68" s="24"/>
      <c r="P68" s="24"/>
      <c r="Q68" s="24"/>
      <c r="R68" s="24"/>
      <c r="S68" s="65"/>
      <c r="T68" s="65">
        <v>75259</v>
      </c>
      <c r="Y68" s="37"/>
      <c r="Z68" s="38"/>
      <c r="AA68" s="8"/>
      <c r="AB68" s="3"/>
      <c r="AC68" s="6"/>
      <c r="AD68" s="6"/>
      <c r="AE68" s="7"/>
    </row>
    <row r="69" spans="1:20" ht="15.75" customHeight="1">
      <c r="A69" s="34" t="s">
        <v>81</v>
      </c>
      <c r="B69" s="93"/>
      <c r="C69" s="94"/>
      <c r="D69" s="95"/>
      <c r="E69" s="95"/>
      <c r="F69" s="95"/>
      <c r="G69" s="95"/>
      <c r="H69" s="96"/>
      <c r="I69" s="96"/>
      <c r="J69" s="96"/>
      <c r="K69" s="97"/>
      <c r="L69" s="97"/>
      <c r="M69" s="97"/>
      <c r="N69" s="97"/>
      <c r="O69" s="97"/>
      <c r="P69" s="97"/>
      <c r="Q69" s="97"/>
      <c r="R69" s="97"/>
      <c r="S69" s="98"/>
      <c r="T69" s="98"/>
    </row>
    <row r="70" spans="1:20" ht="15.75" customHeight="1">
      <c r="A70" s="34" t="s">
        <v>118</v>
      </c>
      <c r="B70" s="93"/>
      <c r="C70" s="94"/>
      <c r="D70" s="95"/>
      <c r="E70" s="95"/>
      <c r="F70" s="95"/>
      <c r="G70" s="95"/>
      <c r="H70" s="96"/>
      <c r="I70" s="96"/>
      <c r="J70" s="96"/>
      <c r="K70" s="97"/>
      <c r="L70" s="97"/>
      <c r="M70" s="97"/>
      <c r="N70" s="97"/>
      <c r="O70" s="97"/>
      <c r="P70" s="97"/>
      <c r="Q70" s="97"/>
      <c r="R70" s="97"/>
      <c r="S70" s="98"/>
      <c r="T70" s="98"/>
    </row>
    <row r="71" spans="1:20" s="3" customFormat="1" ht="15.75" customHeight="1">
      <c r="A71" s="110" t="s">
        <v>65</v>
      </c>
      <c r="B71" s="111"/>
      <c r="C71" s="124">
        <v>115.28</v>
      </c>
      <c r="D71" s="112"/>
      <c r="E71" s="112"/>
      <c r="F71" s="112"/>
      <c r="G71" s="112"/>
      <c r="H71" s="113"/>
      <c r="I71" s="113"/>
      <c r="J71" s="113"/>
      <c r="K71" s="114"/>
      <c r="L71" s="114"/>
      <c r="M71" s="114"/>
      <c r="N71" s="114"/>
      <c r="O71" s="114"/>
      <c r="P71" s="114"/>
      <c r="Q71" s="114"/>
      <c r="R71" s="114"/>
      <c r="S71" s="118">
        <v>233772.32</v>
      </c>
      <c r="T71" s="117">
        <v>2880530.36</v>
      </c>
    </row>
    <row r="72" spans="1:30" s="3" customFormat="1" ht="15.75" customHeight="1">
      <c r="A72" s="6"/>
      <c r="B72" s="6"/>
      <c r="C72" s="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8"/>
      <c r="T72" s="127"/>
      <c r="V72" s="6"/>
      <c r="W72" s="6"/>
      <c r="X72" s="7"/>
      <c r="Y72" s="6"/>
      <c r="Z72" s="6"/>
      <c r="AA72" s="7"/>
      <c r="AB72" s="6"/>
      <c r="AC72" s="6"/>
      <c r="AD72" s="7"/>
    </row>
    <row r="73" spans="1:24" s="3" customFormat="1" ht="15.75" customHeight="1">
      <c r="A73" s="6"/>
      <c r="B73" s="85"/>
      <c r="C73" s="239" t="s">
        <v>35</v>
      </c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85"/>
      <c r="U73" s="85"/>
      <c r="V73" s="85"/>
      <c r="W73" s="85"/>
      <c r="X73" s="85"/>
    </row>
    <row r="74" spans="1:20" s="3" customFormat="1" ht="15.75" customHeight="1">
      <c r="A74" s="9" t="s">
        <v>15</v>
      </c>
      <c r="B74" s="82"/>
      <c r="C74" s="82" t="s">
        <v>106</v>
      </c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3"/>
      <c r="T74" s="8"/>
    </row>
    <row r="75" spans="2:20" s="3" customFormat="1" ht="15.75" customHeight="1">
      <c r="B75" s="84"/>
      <c r="C75" s="239" t="s">
        <v>34</v>
      </c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79"/>
      <c r="P75" s="79"/>
      <c r="Q75" s="79"/>
      <c r="R75" s="79"/>
      <c r="S75" s="83"/>
      <c r="T75" s="8"/>
    </row>
    <row r="76" spans="1:20" s="3" customFormat="1" ht="15.75" customHeight="1">
      <c r="A76" s="9"/>
      <c r="B76" s="84"/>
      <c r="C76" s="239" t="s">
        <v>120</v>
      </c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79"/>
      <c r="P76" s="79"/>
      <c r="Q76" s="79"/>
      <c r="R76" s="79"/>
      <c r="S76" s="83"/>
      <c r="T76" s="8"/>
    </row>
    <row r="77" spans="1:20" ht="15.75" customHeight="1">
      <c r="A77" s="10"/>
      <c r="C77" s="27" t="s">
        <v>107</v>
      </c>
      <c r="D77" s="27"/>
      <c r="E77" s="27"/>
      <c r="F77" s="27"/>
      <c r="G77" s="27"/>
      <c r="K77" s="27"/>
      <c r="L77" s="27"/>
      <c r="M77" s="27"/>
      <c r="S77" s="40"/>
      <c r="T77" s="40"/>
    </row>
    <row r="78" spans="1:20" ht="15.75" customHeight="1">
      <c r="A78" s="78"/>
      <c r="B78" s="4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</row>
    <row r="79" spans="1:20" ht="11.25" customHeight="1">
      <c r="A79" s="47" t="s">
        <v>114</v>
      </c>
      <c r="B79" s="47"/>
      <c r="C79" s="27"/>
      <c r="D79" s="27"/>
      <c r="E79" s="27"/>
      <c r="F79" s="27"/>
      <c r="G79" s="27"/>
      <c r="H79" s="27"/>
      <c r="I79" s="27"/>
      <c r="J79" s="27"/>
      <c r="K79" s="27"/>
      <c r="L79" s="27" t="s">
        <v>115</v>
      </c>
      <c r="M79" s="27"/>
      <c r="N79" s="27"/>
      <c r="O79" s="27"/>
      <c r="P79" s="27"/>
      <c r="Q79" s="27"/>
      <c r="R79" s="27"/>
      <c r="S79" s="27"/>
      <c r="T79" s="27"/>
    </row>
    <row r="80" spans="1:20" ht="11.25" customHeight="1">
      <c r="A80" s="47"/>
      <c r="B80" s="4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</row>
    <row r="81" spans="1:20" ht="15.75" customHeight="1">
      <c r="A81" s="47"/>
      <c r="B81" s="41"/>
      <c r="C81" s="20"/>
      <c r="D81" s="27"/>
      <c r="E81" s="27"/>
      <c r="F81" s="27"/>
      <c r="G81" s="12"/>
      <c r="H81" s="27"/>
      <c r="I81" s="27"/>
      <c r="J81" s="27"/>
      <c r="K81" s="12"/>
      <c r="L81" s="12"/>
      <c r="M81" s="12"/>
      <c r="N81" s="27"/>
      <c r="O81" s="27"/>
      <c r="P81" s="27"/>
      <c r="Q81" s="27"/>
      <c r="R81" s="27"/>
      <c r="S81" s="27"/>
      <c r="T81" s="12"/>
    </row>
    <row r="82" spans="1:20" ht="11.25" customHeight="1">
      <c r="A82" s="41" t="s">
        <v>36</v>
      </c>
      <c r="B82" s="11"/>
      <c r="C82" s="20"/>
      <c r="D82" s="12"/>
      <c r="E82" s="12"/>
      <c r="F82" s="12"/>
      <c r="G82" s="12"/>
      <c r="H82" s="12"/>
      <c r="I82" s="12"/>
      <c r="J82" s="12"/>
      <c r="K82" s="12"/>
      <c r="L82" s="12" t="s">
        <v>95</v>
      </c>
      <c r="M82" s="12"/>
      <c r="N82" s="12"/>
      <c r="O82" s="12"/>
      <c r="P82" s="12"/>
      <c r="Q82" s="12"/>
      <c r="R82" s="12"/>
      <c r="S82" s="12"/>
      <c r="T82" s="12"/>
    </row>
    <row r="83" spans="1:20" ht="11.25" customHeight="1">
      <c r="A83" s="11"/>
      <c r="B83" s="11"/>
      <c r="C83" s="20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9"/>
      <c r="T83" s="19"/>
    </row>
    <row r="84" spans="1:20" ht="11.25" customHeight="1">
      <c r="A84" s="11"/>
      <c r="B84" s="11"/>
      <c r="C84" s="20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9"/>
      <c r="T84" s="19"/>
    </row>
    <row r="85" spans="1:20" ht="11.25" customHeight="1">
      <c r="A85" s="11"/>
      <c r="B85" s="11"/>
      <c r="C85" s="20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9"/>
      <c r="T85" s="19"/>
    </row>
    <row r="86" spans="1:20" ht="11.25" customHeight="1">
      <c r="A86" s="11"/>
      <c r="B86" s="11"/>
      <c r="C86" s="20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9"/>
      <c r="T86" s="19"/>
    </row>
    <row r="87" spans="1:20" ht="11.25" customHeight="1">
      <c r="A87" s="11"/>
      <c r="B87" s="11"/>
      <c r="C87" s="20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9"/>
      <c r="T87" s="19"/>
    </row>
    <row r="88" spans="1:20" ht="11.25" customHeight="1">
      <c r="A88" s="11"/>
      <c r="B88" s="11"/>
      <c r="C88" s="20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9"/>
      <c r="T88" s="19"/>
    </row>
    <row r="89" spans="1:20" ht="11.25" customHeight="1">
      <c r="A89" s="11"/>
      <c r="B89" s="11"/>
      <c r="C89" s="20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9"/>
      <c r="T89" s="19"/>
    </row>
    <row r="90" spans="1:20" ht="11.25" customHeight="1">
      <c r="A90" s="11"/>
      <c r="B90" s="11"/>
      <c r="C90" s="20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9"/>
      <c r="T90" s="19"/>
    </row>
    <row r="91" spans="1:20" ht="11.25" customHeight="1">
      <c r="A91" s="11"/>
      <c r="B91" s="11"/>
      <c r="C91" s="20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9"/>
      <c r="T91" s="19"/>
    </row>
    <row r="92" spans="1:20" ht="11.25" customHeight="1">
      <c r="A92" s="11"/>
      <c r="B92" s="11"/>
      <c r="C92" s="20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9"/>
      <c r="T92" s="19"/>
    </row>
    <row r="93" spans="1:20" ht="11.25" customHeight="1">
      <c r="A93" s="11"/>
      <c r="B93" s="11"/>
      <c r="C93" s="20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9"/>
      <c r="T93" s="19"/>
    </row>
    <row r="94" spans="1:20" ht="11.25" customHeight="1">
      <c r="A94" s="11"/>
      <c r="B94" s="11"/>
      <c r="C94" s="20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9"/>
      <c r="T94" s="19"/>
    </row>
    <row r="95" spans="1:20" ht="11.25" customHeight="1">
      <c r="A95" s="11"/>
      <c r="B95" s="11"/>
      <c r="C95" s="20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ht="11.25" customHeight="1">
      <c r="A96" s="11"/>
      <c r="B96" s="11"/>
      <c r="C96" s="20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ht="11.25" customHeight="1">
      <c r="A97" s="11"/>
      <c r="B97" s="11"/>
      <c r="C97" s="20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ht="11.25" customHeight="1">
      <c r="A98" s="11"/>
      <c r="B98" s="11"/>
      <c r="C98" s="20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ht="11.25" customHeight="1">
      <c r="A99" s="11"/>
      <c r="B99" s="11"/>
      <c r="C99" s="20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ht="11.25" customHeight="1">
      <c r="A100" s="11"/>
      <c r="B100" s="11"/>
      <c r="C100" s="20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ht="11.25" customHeight="1">
      <c r="A101" s="11"/>
      <c r="B101" s="11"/>
      <c r="C101" s="20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ht="11.25" customHeight="1">
      <c r="A102" s="11"/>
      <c r="B102" s="11"/>
      <c r="C102" s="20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ht="11.25" customHeight="1">
      <c r="A103" s="11"/>
      <c r="B103" s="11"/>
      <c r="C103" s="20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ht="11.25" customHeight="1">
      <c r="A104" s="11"/>
      <c r="B104" s="11"/>
      <c r="C104" s="20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ht="11.25" customHeight="1">
      <c r="A105" s="11"/>
      <c r="B105" s="11"/>
      <c r="C105" s="20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ht="11.25" customHeight="1">
      <c r="A106" s="11"/>
      <c r="B106" s="11"/>
      <c r="C106" s="20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ht="11.25" customHeight="1">
      <c r="A107" s="11"/>
      <c r="B107" s="11"/>
      <c r="C107" s="20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ht="11.25" customHeight="1">
      <c r="A108" s="11"/>
      <c r="B108" s="11"/>
      <c r="C108" s="20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ht="11.25" customHeight="1">
      <c r="A109" s="11"/>
      <c r="B109" s="11"/>
      <c r="C109" s="20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ht="11.25" customHeight="1">
      <c r="A110" s="11"/>
      <c r="B110" s="11"/>
      <c r="C110" s="20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ht="11.25" customHeight="1">
      <c r="A111" s="11"/>
      <c r="B111" s="11"/>
      <c r="C111" s="20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ht="11.25" customHeight="1">
      <c r="A112" s="11"/>
      <c r="B112" s="11"/>
      <c r="C112" s="2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ht="11.25" customHeight="1">
      <c r="A113" s="11"/>
      <c r="B113" s="11"/>
      <c r="C113" s="2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ht="11.25" customHeight="1">
      <c r="A114" s="11"/>
      <c r="B114" s="11"/>
      <c r="C114" s="2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ht="11.25" customHeight="1">
      <c r="A115" s="11"/>
      <c r="B115" s="11"/>
      <c r="C115" s="20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ht="11.25" customHeight="1">
      <c r="A116" s="11"/>
      <c r="B116" s="11"/>
      <c r="C116" s="2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ht="11.25" customHeight="1">
      <c r="A117" s="11"/>
      <c r="B117" s="11"/>
      <c r="C117" s="2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ht="11.25" customHeight="1">
      <c r="A118" s="11"/>
      <c r="B118" s="11"/>
      <c r="C118" s="20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ht="11.25" customHeight="1">
      <c r="A119" s="11"/>
      <c r="B119" s="11"/>
      <c r="C119" s="20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ht="11.25" customHeight="1">
      <c r="A120" s="11"/>
      <c r="B120" s="11"/>
      <c r="C120" s="20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ht="11.25" customHeight="1">
      <c r="A121" s="11"/>
      <c r="B121" s="11"/>
      <c r="C121" s="20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ht="11.25" customHeight="1">
      <c r="A122" s="11"/>
      <c r="B122" s="11"/>
      <c r="C122" s="20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ht="11.25" customHeight="1">
      <c r="A123" s="11"/>
      <c r="B123" s="11"/>
      <c r="C123" s="20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ht="11.25" customHeight="1">
      <c r="A124" s="11"/>
      <c r="B124" s="11"/>
      <c r="C124" s="20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ht="11.25" customHeight="1">
      <c r="A125" s="11"/>
      <c r="B125" s="11"/>
      <c r="C125" s="20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ht="11.25" customHeight="1">
      <c r="A126" s="11"/>
      <c r="B126" s="11"/>
      <c r="C126" s="20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ht="11.25" customHeight="1">
      <c r="A127" s="11"/>
      <c r="B127" s="11"/>
      <c r="C127" s="20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ht="11.25" customHeight="1">
      <c r="A128" s="11"/>
      <c r="B128" s="11"/>
      <c r="C128" s="20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11.25" customHeight="1">
      <c r="A129" s="11"/>
      <c r="B129" s="11"/>
      <c r="C129" s="20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11.25" customHeight="1">
      <c r="A130" s="11"/>
      <c r="B130" s="11"/>
      <c r="C130" s="20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11.25" customHeight="1">
      <c r="A131" s="11"/>
      <c r="B131" s="11"/>
      <c r="C131" s="20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11.25" customHeight="1">
      <c r="A132" s="11"/>
      <c r="B132" s="11"/>
      <c r="C132" s="20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11.25" customHeight="1">
      <c r="A133" s="11"/>
      <c r="B133" s="11"/>
      <c r="C133" s="20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11.25" customHeight="1">
      <c r="A134" s="11"/>
      <c r="B134" s="11"/>
      <c r="C134" s="20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11.25" customHeight="1">
      <c r="A135" s="11"/>
      <c r="B135" s="11"/>
      <c r="C135" s="20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11.25" customHeight="1">
      <c r="A136" s="11"/>
      <c r="B136" s="11"/>
      <c r="C136" s="20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11.25" customHeight="1">
      <c r="A137" s="11"/>
      <c r="B137" s="11"/>
      <c r="C137" s="20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11.25" customHeight="1">
      <c r="A138" s="11"/>
      <c r="B138" s="11"/>
      <c r="C138" s="20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ht="11.25" customHeight="1">
      <c r="A139" s="11"/>
      <c r="B139" s="11"/>
      <c r="C139" s="20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ht="11.25" customHeight="1">
      <c r="A140" s="11"/>
      <c r="B140" s="11"/>
      <c r="C140" s="20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11.25" customHeight="1">
      <c r="A141" s="11"/>
      <c r="B141" s="11"/>
      <c r="C141" s="20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11.25" customHeight="1">
      <c r="A142" s="11"/>
      <c r="B142" s="11"/>
      <c r="C142" s="20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11.25" customHeight="1">
      <c r="A143" s="11"/>
      <c r="B143" s="11"/>
      <c r="C143" s="20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11.25" customHeight="1">
      <c r="A144" s="11"/>
      <c r="B144" s="11"/>
      <c r="C144" s="20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11.25" customHeight="1">
      <c r="A145" s="11"/>
      <c r="B145" s="11"/>
      <c r="C145" s="20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12" customHeight="1">
      <c r="A146" s="11"/>
      <c r="B146" s="11"/>
      <c r="C146" s="20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12" customHeight="1">
      <c r="A147" s="11"/>
      <c r="B147" s="11"/>
      <c r="C147" s="20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12" customHeight="1">
      <c r="A148" s="11"/>
      <c r="B148" s="11"/>
      <c r="C148" s="20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12" customHeight="1">
      <c r="A149" s="11"/>
      <c r="B149" s="11"/>
      <c r="C149" s="20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12" customHeight="1">
      <c r="A150" s="11"/>
      <c r="B150" s="11"/>
      <c r="C150" s="20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ht="12" customHeight="1">
      <c r="A151" s="11"/>
      <c r="B151" s="11"/>
      <c r="C151" s="20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12" customHeight="1">
      <c r="A152" s="11"/>
      <c r="B152" s="11"/>
      <c r="C152" s="20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12" customHeight="1">
      <c r="A153" s="11"/>
      <c r="B153" s="11"/>
      <c r="C153" s="20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12" customHeight="1">
      <c r="A154" s="11"/>
      <c r="B154" s="11"/>
      <c r="C154" s="20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12" customHeight="1">
      <c r="A155" s="11"/>
      <c r="B155" s="11"/>
      <c r="C155" s="20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12" customHeight="1">
      <c r="A156" s="11"/>
      <c r="B156" s="11"/>
      <c r="C156" s="20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ht="12" customHeight="1">
      <c r="A157" s="11"/>
      <c r="B157" s="11"/>
      <c r="C157" s="20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ht="12" customHeight="1">
      <c r="A158" s="11"/>
      <c r="B158" s="11"/>
      <c r="C158" s="20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12" customHeight="1">
      <c r="A159" s="11"/>
      <c r="B159" s="11"/>
      <c r="C159" s="20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 ht="12" customHeight="1">
      <c r="A160" s="11"/>
      <c r="B160" s="11"/>
      <c r="C160" s="20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12" customHeight="1">
      <c r="A161" s="11"/>
      <c r="B161" s="11"/>
      <c r="C161" s="20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12" customHeight="1">
      <c r="A162" s="11"/>
      <c r="B162" s="11"/>
      <c r="C162" s="20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12" customHeight="1">
      <c r="A163" s="11"/>
      <c r="B163" s="11"/>
      <c r="C163" s="20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12" customHeight="1">
      <c r="A164" s="11"/>
      <c r="B164" s="11"/>
      <c r="C164" s="20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12" customHeight="1">
      <c r="A165" s="11"/>
      <c r="B165" s="11"/>
      <c r="C165" s="20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12" customHeight="1">
      <c r="A166" s="11"/>
      <c r="B166" s="11"/>
      <c r="C166" s="20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12" customHeight="1">
      <c r="A167" s="11"/>
      <c r="B167" s="11"/>
      <c r="C167" s="20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12" customHeight="1">
      <c r="A168" s="11"/>
      <c r="B168" s="11"/>
      <c r="C168" s="20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12" customHeight="1">
      <c r="A169" s="11"/>
      <c r="B169" s="11"/>
      <c r="C169" s="20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12" customHeight="1">
      <c r="A170" s="11"/>
      <c r="B170" s="11"/>
      <c r="C170" s="20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12" customHeight="1">
      <c r="A171" s="11"/>
      <c r="B171" s="11"/>
      <c r="C171" s="20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2" customHeight="1">
      <c r="A172" s="11"/>
      <c r="B172" s="11"/>
      <c r="C172" s="20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2" customHeight="1">
      <c r="A173" s="11"/>
      <c r="B173" s="11"/>
      <c r="C173" s="20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2" customHeight="1">
      <c r="A174" s="11"/>
      <c r="B174" s="11"/>
      <c r="C174" s="20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12" customHeight="1">
      <c r="A175" s="11"/>
      <c r="B175" s="11"/>
      <c r="C175" s="20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12" customHeight="1">
      <c r="A176" s="11"/>
      <c r="B176" s="11"/>
      <c r="C176" s="20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2" customHeight="1">
      <c r="A177" s="11"/>
      <c r="B177" s="11"/>
      <c r="C177" s="20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12" customHeight="1">
      <c r="A178" s="11"/>
      <c r="B178" s="11"/>
      <c r="C178" s="20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2" customHeight="1">
      <c r="A179" s="11"/>
      <c r="B179" s="11"/>
      <c r="C179" s="20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12" customHeight="1">
      <c r="A180" s="11"/>
      <c r="B180" s="11"/>
      <c r="C180" s="20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12" customHeight="1">
      <c r="A181" s="11"/>
      <c r="B181" s="11"/>
      <c r="C181" s="20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12" customHeight="1">
      <c r="A182" s="11"/>
      <c r="B182" s="11"/>
      <c r="C182" s="20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2" customHeight="1">
      <c r="A183" s="11"/>
      <c r="B183" s="11"/>
      <c r="C183" s="20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2" customHeight="1">
      <c r="A184" s="11"/>
      <c r="B184" s="11"/>
      <c r="C184" s="20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2" customHeight="1">
      <c r="A185" s="11"/>
      <c r="B185" s="11"/>
      <c r="C185" s="20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2" customHeight="1">
      <c r="A186" s="11"/>
      <c r="B186" s="11"/>
      <c r="C186" s="20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12" customHeight="1">
      <c r="A187" s="11"/>
      <c r="B187" s="11"/>
      <c r="C187" s="20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2" customHeight="1">
      <c r="A188" s="11"/>
      <c r="B188" s="11"/>
      <c r="C188" s="20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12" customHeight="1">
      <c r="A189" s="11"/>
      <c r="B189" s="11"/>
      <c r="C189" s="20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12" customHeight="1">
      <c r="A190" s="11"/>
      <c r="B190" s="11"/>
      <c r="C190" s="20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2" customHeight="1">
      <c r="A191" s="11"/>
      <c r="B191" s="11"/>
      <c r="C191" s="20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2" customHeight="1">
      <c r="A192" s="11"/>
      <c r="B192" s="11"/>
      <c r="C192" s="20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12" customHeight="1">
      <c r="A193" s="11"/>
      <c r="B193" s="11"/>
      <c r="C193" s="20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2" customHeight="1">
      <c r="A194" s="11"/>
      <c r="B194" s="11"/>
      <c r="C194" s="20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12" customHeight="1">
      <c r="A195" s="11"/>
      <c r="B195" s="11"/>
      <c r="C195" s="20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12" customHeight="1">
      <c r="A196" s="11"/>
      <c r="B196" s="11"/>
      <c r="C196" s="20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12" customHeight="1">
      <c r="A197" s="11"/>
      <c r="B197" s="11"/>
      <c r="C197" s="20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12" customHeight="1">
      <c r="A198" s="11"/>
      <c r="B198" s="11"/>
      <c r="C198" s="20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12" customHeight="1">
      <c r="A199" s="11"/>
      <c r="B199" s="11"/>
      <c r="C199" s="20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12" customHeight="1">
      <c r="A200" s="11"/>
      <c r="B200" s="11"/>
      <c r="C200" s="20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12" customHeight="1">
      <c r="A201" s="11"/>
      <c r="B201" s="11"/>
      <c r="C201" s="20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12" customHeight="1">
      <c r="A202" s="11"/>
      <c r="B202" s="11"/>
      <c r="C202" s="20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12" customHeight="1">
      <c r="A203" s="11"/>
      <c r="B203" s="11"/>
      <c r="C203" s="20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12" customHeight="1">
      <c r="A204" s="11"/>
      <c r="B204" s="11"/>
      <c r="C204" s="20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12" customHeight="1">
      <c r="A205" s="11"/>
      <c r="B205" s="11"/>
      <c r="C205" s="20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ht="12" customHeight="1">
      <c r="A206" s="11"/>
      <c r="B206" s="11"/>
      <c r="C206" s="20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ht="12" customHeight="1">
      <c r="A207" s="11"/>
      <c r="B207" s="11"/>
      <c r="C207" s="20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ht="12" customHeight="1">
      <c r="A208" s="11"/>
      <c r="B208" s="11"/>
      <c r="C208" s="20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12" customHeight="1">
      <c r="A209" s="11"/>
      <c r="B209" s="11"/>
      <c r="C209" s="20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ht="12" customHeight="1">
      <c r="A210" s="11"/>
      <c r="B210" s="11"/>
      <c r="C210" s="20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12" customHeight="1">
      <c r="A211" s="11"/>
      <c r="B211" s="11"/>
      <c r="C211" s="20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12" customHeight="1">
      <c r="A212" s="11"/>
      <c r="B212" s="11"/>
      <c r="C212" s="20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ht="12" customHeight="1">
      <c r="A213" s="11"/>
      <c r="B213" s="11"/>
      <c r="C213" s="20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12" customHeight="1">
      <c r="A214" s="11"/>
      <c r="B214" s="11"/>
      <c r="C214" s="20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ht="12" customHeight="1">
      <c r="A215" s="11"/>
      <c r="B215" s="11"/>
      <c r="C215" s="20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ht="12" customHeight="1">
      <c r="A216" s="11"/>
      <c r="B216" s="11"/>
      <c r="C216" s="20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12" customHeight="1">
      <c r="A217" s="11"/>
      <c r="B217" s="11"/>
      <c r="C217" s="20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ht="12" customHeight="1">
      <c r="A218" s="11"/>
      <c r="B218" s="11"/>
      <c r="C218" s="20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12" customHeight="1">
      <c r="A219" s="11"/>
      <c r="B219" s="11"/>
      <c r="C219" s="20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ht="12" customHeight="1">
      <c r="A220" s="11"/>
      <c r="B220" s="11"/>
      <c r="C220" s="20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12" customHeight="1">
      <c r="A221" s="11"/>
      <c r="B221" s="11"/>
      <c r="C221" s="20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12" customHeight="1">
      <c r="A222" s="11"/>
      <c r="B222" s="11"/>
      <c r="C222" s="20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12" customHeight="1">
      <c r="A223" s="11"/>
      <c r="B223" s="11"/>
      <c r="C223" s="20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12" customHeight="1">
      <c r="A224" s="11"/>
      <c r="B224" s="11"/>
      <c r="C224" s="20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12" customHeight="1">
      <c r="A225" s="11"/>
      <c r="B225" s="11"/>
      <c r="C225" s="20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ht="12" customHeight="1">
      <c r="A226" s="11"/>
      <c r="B226" s="11"/>
      <c r="C226" s="20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ht="12" customHeight="1">
      <c r="A227" s="11"/>
      <c r="B227" s="11"/>
      <c r="C227" s="20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12" customHeight="1">
      <c r="A228" s="11"/>
      <c r="B228" s="11"/>
      <c r="C228" s="20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12" customHeight="1">
      <c r="A229" s="11"/>
      <c r="B229" s="11"/>
      <c r="C229" s="20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12" customHeight="1">
      <c r="A230" s="11"/>
      <c r="B230" s="11"/>
      <c r="C230" s="20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20" ht="12" customHeight="1">
      <c r="A231" s="11"/>
      <c r="B231" s="11"/>
      <c r="C231" s="20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1:20" ht="12" customHeight="1">
      <c r="A232" s="11"/>
      <c r="B232" s="11"/>
      <c r="C232" s="20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1:20" ht="12" customHeight="1">
      <c r="A233" s="11"/>
      <c r="B233" s="11"/>
      <c r="C233" s="14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:20" ht="12" customHeight="1">
      <c r="A234" s="11"/>
      <c r="B234" s="11"/>
      <c r="C234" s="14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:20" ht="12" customHeight="1">
      <c r="A235" s="11"/>
      <c r="B235" s="11"/>
      <c r="C235" s="14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1:20" ht="12" customHeight="1">
      <c r="A236" s="11"/>
      <c r="B236" s="11"/>
      <c r="C236" s="14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1:20" ht="12" customHeight="1">
      <c r="A237" s="11"/>
      <c r="B237" s="11"/>
      <c r="C237" s="14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1:20" ht="12" customHeight="1">
      <c r="A238" s="11"/>
      <c r="B238" s="11"/>
      <c r="C238" s="14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1:20" ht="12" customHeight="1">
      <c r="A239" s="11"/>
      <c r="B239" s="11"/>
      <c r="C239" s="14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1:20" ht="12" customHeight="1">
      <c r="A240" s="11"/>
      <c r="B240" s="11"/>
      <c r="C240" s="14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1:20" ht="12" customHeight="1">
      <c r="A241" s="11"/>
      <c r="B241" s="11"/>
      <c r="C241" s="14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1:20" ht="12" customHeight="1">
      <c r="A242" s="11"/>
      <c r="B242" s="11"/>
      <c r="C242" s="14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1:20" ht="12" customHeight="1">
      <c r="A243" s="11"/>
      <c r="B243" s="11"/>
      <c r="C243" s="14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1:20" ht="12" customHeight="1">
      <c r="A244" s="11"/>
      <c r="B244" s="11"/>
      <c r="C244" s="14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1:20" ht="12" customHeight="1">
      <c r="A245" s="11"/>
      <c r="B245" s="11"/>
      <c r="C245" s="14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1:20" ht="12" customHeight="1">
      <c r="A246" s="11"/>
      <c r="B246" s="11"/>
      <c r="C246" s="14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</row>
    <row r="247" spans="1:20" ht="12" customHeight="1">
      <c r="A247" s="11"/>
      <c r="B247" s="11"/>
      <c r="C247" s="14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</row>
    <row r="248" spans="1:20" ht="12" customHeight="1">
      <c r="A248" s="11"/>
      <c r="B248" s="11"/>
      <c r="C248" s="14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</row>
    <row r="249" spans="1:20" ht="12" customHeight="1">
      <c r="A249" s="11"/>
      <c r="B249" s="11"/>
      <c r="C249" s="14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</row>
    <row r="250" spans="1:20" ht="12" customHeight="1">
      <c r="A250" s="11"/>
      <c r="B250" s="11"/>
      <c r="C250" s="14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</row>
    <row r="251" spans="1:20" ht="12" customHeight="1">
      <c r="A251" s="11"/>
      <c r="B251" s="11"/>
      <c r="C251" s="14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</row>
    <row r="252" spans="1:20" ht="12" customHeight="1">
      <c r="A252" s="11"/>
      <c r="B252" s="11"/>
      <c r="C252" s="14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</row>
    <row r="253" spans="1:20" ht="12" customHeight="1">
      <c r="A253" s="11"/>
      <c r="B253" s="11"/>
      <c r="C253" s="14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</row>
    <row r="254" spans="1:20" ht="12" customHeight="1">
      <c r="A254" s="11"/>
      <c r="B254" s="11"/>
      <c r="C254" s="14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</row>
    <row r="255" spans="1:20" ht="12" customHeight="1">
      <c r="A255" s="11"/>
      <c r="B255" s="11"/>
      <c r="C255" s="14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</row>
    <row r="256" spans="1:20" ht="12" customHeight="1">
      <c r="A256" s="11"/>
      <c r="B256" s="11"/>
      <c r="C256" s="14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</row>
    <row r="257" spans="1:20" ht="12" customHeight="1">
      <c r="A257" s="11"/>
      <c r="B257" s="11"/>
      <c r="C257" s="14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</row>
    <row r="258" spans="1:20" ht="12" customHeight="1">
      <c r="A258" s="11"/>
      <c r="B258" s="11"/>
      <c r="C258" s="14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</row>
    <row r="259" spans="1:20" ht="12" customHeight="1">
      <c r="A259" s="11"/>
      <c r="B259" s="11"/>
      <c r="C259" s="14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</row>
    <row r="260" spans="1:20" ht="12" customHeight="1">
      <c r="A260" s="11"/>
      <c r="B260" s="11"/>
      <c r="C260" s="14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</row>
    <row r="261" spans="1:20" ht="12" customHeight="1">
      <c r="A261" s="11"/>
      <c r="B261" s="11"/>
      <c r="C261" s="14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</row>
    <row r="262" spans="1:20" ht="12" customHeight="1">
      <c r="A262" s="11"/>
      <c r="B262" s="11"/>
      <c r="C262" s="14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</row>
    <row r="263" spans="1:20" ht="12" customHeight="1">
      <c r="A263" s="11"/>
      <c r="B263" s="11"/>
      <c r="C263" s="14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</row>
    <row r="264" spans="1:20" ht="12" customHeight="1">
      <c r="A264" s="11"/>
      <c r="B264" s="11"/>
      <c r="C264" s="14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</row>
    <row r="265" spans="1:20" ht="12" customHeight="1">
      <c r="A265" s="11"/>
      <c r="B265" s="11"/>
      <c r="C265" s="14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</row>
    <row r="266" spans="1:20" ht="12" customHeight="1">
      <c r="A266" s="11"/>
      <c r="B266" s="11"/>
      <c r="C266" s="14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</row>
    <row r="267" spans="1:20" ht="12" customHeight="1">
      <c r="A267" s="11"/>
      <c r="B267" s="11"/>
      <c r="C267" s="14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</row>
    <row r="268" spans="1:20" ht="12" customHeight="1">
      <c r="A268" s="11"/>
      <c r="B268" s="11"/>
      <c r="C268" s="14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</row>
    <row r="269" spans="1:20" ht="12" customHeight="1">
      <c r="A269" s="11"/>
      <c r="B269" s="11"/>
      <c r="C269" s="14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</row>
    <row r="270" spans="1:20" ht="12" customHeight="1">
      <c r="A270" s="11"/>
      <c r="B270" s="11"/>
      <c r="C270" s="14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</row>
    <row r="271" spans="1:20" ht="12" customHeight="1">
      <c r="A271" s="11"/>
      <c r="B271" s="11"/>
      <c r="C271" s="14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</row>
    <row r="272" spans="1:20" ht="12" customHeight="1">
      <c r="A272" s="11"/>
      <c r="B272" s="11"/>
      <c r="C272" s="14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</row>
    <row r="273" spans="1:20" ht="12" customHeight="1">
      <c r="A273" s="11"/>
      <c r="B273" s="11"/>
      <c r="C273" s="14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</row>
    <row r="274" spans="1:20" ht="12" customHeight="1">
      <c r="A274" s="11"/>
      <c r="B274" s="11"/>
      <c r="C274" s="14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</row>
    <row r="275" spans="1:20" ht="12" customHeight="1">
      <c r="A275" s="11"/>
      <c r="B275" s="11"/>
      <c r="C275" s="14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</row>
    <row r="276" spans="1:20" ht="12" customHeight="1">
      <c r="A276" s="11"/>
      <c r="B276" s="11"/>
      <c r="C276" s="14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</row>
    <row r="277" spans="1:20" ht="12" customHeight="1">
      <c r="A277" s="11"/>
      <c r="B277" s="11"/>
      <c r="C277" s="14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</row>
    <row r="278" spans="1:20" ht="12" customHeight="1">
      <c r="A278" s="11"/>
      <c r="B278" s="11"/>
      <c r="C278" s="14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</row>
    <row r="279" spans="1:20" ht="12" customHeight="1">
      <c r="A279" s="11"/>
      <c r="B279" s="11"/>
      <c r="C279" s="14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</row>
    <row r="280" spans="1:20" ht="12" customHeight="1">
      <c r="A280" s="11"/>
      <c r="B280" s="11"/>
      <c r="C280" s="14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</row>
    <row r="281" spans="1:20" ht="12" customHeight="1">
      <c r="A281" s="11"/>
      <c r="B281" s="11"/>
      <c r="C281" s="14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</row>
    <row r="282" ht="12" customHeight="1">
      <c r="A282" s="11"/>
    </row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</sheetData>
  <sheetProtection/>
  <mergeCells count="48">
    <mergeCell ref="AJ12:AJ13"/>
    <mergeCell ref="AK12:AK13"/>
    <mergeCell ref="G13:H13"/>
    <mergeCell ref="I13:J13"/>
    <mergeCell ref="K13:L13"/>
    <mergeCell ref="M13:N13"/>
    <mergeCell ref="AG12:AG13"/>
    <mergeCell ref="AH12:AH13"/>
    <mergeCell ref="X12:X13"/>
    <mergeCell ref="Y12:Y13"/>
    <mergeCell ref="C73:S73"/>
    <mergeCell ref="C75:N75"/>
    <mergeCell ref="C76:N76"/>
    <mergeCell ref="AI12:AI13"/>
    <mergeCell ref="AA12:AA13"/>
    <mergeCell ref="AB12:AB13"/>
    <mergeCell ref="AC12:AC13"/>
    <mergeCell ref="AD12:AD13"/>
    <mergeCell ref="AE12:AE13"/>
    <mergeCell ref="AF12:AF13"/>
    <mergeCell ref="Z12:Z13"/>
    <mergeCell ref="S12:S13"/>
    <mergeCell ref="T12:T13"/>
    <mergeCell ref="U12:U13"/>
    <mergeCell ref="V12:V13"/>
    <mergeCell ref="W12:W13"/>
    <mergeCell ref="P13:Q13"/>
    <mergeCell ref="L5:T5"/>
    <mergeCell ref="N6:T6"/>
    <mergeCell ref="A7:M7"/>
    <mergeCell ref="N7:T7"/>
    <mergeCell ref="A8:M8"/>
    <mergeCell ref="E12:E13"/>
    <mergeCell ref="F12:F13"/>
    <mergeCell ref="G12:N12"/>
    <mergeCell ref="O12:R12"/>
    <mergeCell ref="A12:A13"/>
    <mergeCell ref="B12:B13"/>
    <mergeCell ref="C12:C13"/>
    <mergeCell ref="D12:D13"/>
    <mergeCell ref="N2:T2"/>
    <mergeCell ref="N3:T3"/>
    <mergeCell ref="A4:M4"/>
    <mergeCell ref="N4:T4"/>
    <mergeCell ref="N8:T8"/>
    <mergeCell ref="N9:T9"/>
    <mergeCell ref="A10:M10"/>
    <mergeCell ref="N10:T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2017-05-31T09:55:50Z</cp:lastPrinted>
  <dcterms:created xsi:type="dcterms:W3CDTF">1996-10-08T23:32:33Z</dcterms:created>
  <dcterms:modified xsi:type="dcterms:W3CDTF">2017-09-29T07:19:58Z</dcterms:modified>
  <cp:category/>
  <cp:version/>
  <cp:contentType/>
  <cp:contentStatus/>
</cp:coreProperties>
</file>